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M:\MESTO\EZAK\2019\RADAR PRACOVNÍ\"/>
    </mc:Choice>
  </mc:AlternateContent>
  <bookViews>
    <workbookView xWindow="390" yWindow="0" windowWidth="23250" windowHeight="10770" activeTab="2"/>
  </bookViews>
  <sheets>
    <sheet name="Rekapitulace stavby" sheetId="1" r:id="rId1"/>
    <sheet name="0009 - MUR Stráž nad Ohří" sheetId="3" r:id="rId2"/>
    <sheet name="VRN - Vedlejší rozpočtové..." sheetId="4" r:id="rId3"/>
  </sheets>
  <definedNames>
    <definedName name="_xlnm._FilterDatabase" localSheetId="1" hidden="1">'0009 - MUR Stráž nad Ohří'!$C$80:$K$159</definedName>
    <definedName name="_xlnm._FilterDatabase" localSheetId="2" hidden="1">'VRN - Vedlejší rozpočtové...'!$C$77:$K$84</definedName>
    <definedName name="_xlnm.Print_Titles" localSheetId="1">'0009 - MUR Stráž nad Ohří'!$80:$80</definedName>
    <definedName name="_xlnm.Print_Titles" localSheetId="0">'Rekapitulace stavby'!$49:$49</definedName>
    <definedName name="_xlnm.Print_Titles" localSheetId="2">'VRN - Vedlejší rozpočtové...'!$77:$77</definedName>
    <definedName name="_xlnm.Print_Area" localSheetId="1">'0009 - MUR Stráž nad Ohří'!$C$4:$J$36,'0009 - MUR Stráž nad Ohří'!$C$42:$J$62,'0009 - MUR Stráž nad Ohří'!$C$68:$K$159</definedName>
    <definedName name="_xlnm.Print_Area" localSheetId="0">'Rekapitulace stavby'!$D$4:$AO$33,'Rekapitulace stavby'!$C$39:$AQ$54</definedName>
    <definedName name="_xlnm.Print_Area" localSheetId="2">'VRN - Vedlejší rozpočtové...'!$C$4:$J$36,'VRN - Vedlejší rozpočtové...'!$C$42:$J$59,'VRN - Vedlejší rozpočtové...'!$C$65:$K$84</definedName>
  </definedNames>
  <calcPr calcId="152511"/>
</workbook>
</file>

<file path=xl/calcChain.xml><?xml version="1.0" encoding="utf-8"?>
<calcChain xmlns="http://schemas.openxmlformats.org/spreadsheetml/2006/main">
  <c r="L42" i="1" l="1"/>
  <c r="J83" i="4" l="1"/>
  <c r="J147" i="3"/>
  <c r="J140" i="3"/>
  <c r="J123" i="3"/>
  <c r="J87" i="3"/>
  <c r="J159" i="3"/>
  <c r="J144" i="3"/>
  <c r="J137" i="3"/>
  <c r="J134" i="3"/>
  <c r="J130" i="3"/>
  <c r="J156" i="3"/>
  <c r="J155" i="3"/>
  <c r="J102" i="3" l="1"/>
  <c r="J92" i="3" l="1"/>
  <c r="AY53" i="1"/>
  <c r="AX53" i="1"/>
  <c r="BI84" i="4"/>
  <c r="BH84" i="4"/>
  <c r="BG84" i="4"/>
  <c r="BF84" i="4"/>
  <c r="T84" i="4"/>
  <c r="R84" i="4"/>
  <c r="P84" i="4"/>
  <c r="BK84" i="4"/>
  <c r="J84" i="4"/>
  <c r="BE84" i="4" s="1"/>
  <c r="BI82" i="4"/>
  <c r="BH82" i="4"/>
  <c r="BG82" i="4"/>
  <c r="BF82" i="4"/>
  <c r="T82" i="4"/>
  <c r="R82" i="4"/>
  <c r="R81" i="4" s="1"/>
  <c r="P82" i="4"/>
  <c r="BK82" i="4"/>
  <c r="J82" i="4"/>
  <c r="BI80" i="4"/>
  <c r="BH80" i="4"/>
  <c r="BG80" i="4"/>
  <c r="BF80" i="4"/>
  <c r="T80" i="4"/>
  <c r="T79" i="4" s="1"/>
  <c r="R80" i="4"/>
  <c r="R79" i="4" s="1"/>
  <c r="P80" i="4"/>
  <c r="P79" i="4" s="1"/>
  <c r="BK80" i="4"/>
  <c r="BK79" i="4" s="1"/>
  <c r="J79" i="4" s="1"/>
  <c r="J80" i="4"/>
  <c r="BE80" i="4" s="1"/>
  <c r="F72" i="4"/>
  <c r="E70" i="4"/>
  <c r="F49" i="4"/>
  <c r="E47" i="4"/>
  <c r="J21" i="4"/>
  <c r="E21" i="4"/>
  <c r="J51" i="4" s="1"/>
  <c r="J20" i="4"/>
  <c r="J18" i="4"/>
  <c r="E18" i="4"/>
  <c r="F52" i="4" s="1"/>
  <c r="J17" i="4"/>
  <c r="J15" i="4"/>
  <c r="E15" i="4"/>
  <c r="F74" i="4" s="1"/>
  <c r="J14" i="4"/>
  <c r="J12" i="4"/>
  <c r="J72" i="4" s="1"/>
  <c r="E7" i="4"/>
  <c r="E45" i="4" s="1"/>
  <c r="AY52" i="1"/>
  <c r="AX52" i="1"/>
  <c r="BI158" i="3"/>
  <c r="BH158" i="3"/>
  <c r="BG158" i="3"/>
  <c r="BF158" i="3"/>
  <c r="T158" i="3"/>
  <c r="R158" i="3"/>
  <c r="P158" i="3"/>
  <c r="BK158" i="3"/>
  <c r="BE158" i="3"/>
  <c r="BI157" i="3"/>
  <c r="BH157" i="3"/>
  <c r="BG157" i="3"/>
  <c r="BF157" i="3"/>
  <c r="T157" i="3"/>
  <c r="R157" i="3"/>
  <c r="P157" i="3"/>
  <c r="BK157" i="3"/>
  <c r="BE157" i="3"/>
  <c r="BI156" i="3"/>
  <c r="BH156" i="3"/>
  <c r="BG156" i="3"/>
  <c r="BF156" i="3"/>
  <c r="T156" i="3"/>
  <c r="R156" i="3"/>
  <c r="P156" i="3"/>
  <c r="BK156" i="3"/>
  <c r="BE156" i="3"/>
  <c r="BI155" i="3"/>
  <c r="BH155" i="3"/>
  <c r="BG155" i="3"/>
  <c r="BF155" i="3"/>
  <c r="T155" i="3"/>
  <c r="R155" i="3"/>
  <c r="P155" i="3"/>
  <c r="BK155" i="3"/>
  <c r="BE155" i="3"/>
  <c r="BI154" i="3"/>
  <c r="BH154" i="3"/>
  <c r="BG154" i="3"/>
  <c r="BF154" i="3"/>
  <c r="T154" i="3"/>
  <c r="R154" i="3"/>
  <c r="P154" i="3"/>
  <c r="BK154" i="3"/>
  <c r="J154" i="3"/>
  <c r="BE154" i="3" s="1"/>
  <c r="BI151" i="3"/>
  <c r="BH151" i="3"/>
  <c r="BG151" i="3"/>
  <c r="BF151" i="3"/>
  <c r="T151" i="3"/>
  <c r="R151" i="3"/>
  <c r="P151" i="3"/>
  <c r="BK151" i="3"/>
  <c r="J151" i="3"/>
  <c r="BE151" i="3" s="1"/>
  <c r="BI126" i="3"/>
  <c r="BH126" i="3"/>
  <c r="BG126" i="3"/>
  <c r="BF126" i="3"/>
  <c r="T126" i="3"/>
  <c r="R126" i="3"/>
  <c r="P126" i="3"/>
  <c r="BK126" i="3"/>
  <c r="J126" i="3"/>
  <c r="BE126" i="3" s="1"/>
  <c r="BI121" i="3"/>
  <c r="BH121" i="3"/>
  <c r="BG121" i="3"/>
  <c r="BF121" i="3"/>
  <c r="T121" i="3"/>
  <c r="R121" i="3"/>
  <c r="P121" i="3"/>
  <c r="BK121" i="3"/>
  <c r="J121" i="3"/>
  <c r="BE121" i="3" s="1"/>
  <c r="BI117" i="3"/>
  <c r="BH117" i="3"/>
  <c r="BG117" i="3"/>
  <c r="BF117" i="3"/>
  <c r="T117" i="3"/>
  <c r="R117" i="3"/>
  <c r="P117" i="3"/>
  <c r="BK117" i="3"/>
  <c r="J117" i="3"/>
  <c r="BE117" i="3" s="1"/>
  <c r="BI113" i="3"/>
  <c r="BH113" i="3"/>
  <c r="BG113" i="3"/>
  <c r="BF113" i="3"/>
  <c r="T113" i="3"/>
  <c r="R113" i="3"/>
  <c r="P113" i="3"/>
  <c r="BK113" i="3"/>
  <c r="J113" i="3"/>
  <c r="BE113" i="3" s="1"/>
  <c r="BI109" i="3"/>
  <c r="BH109" i="3"/>
  <c r="BG109" i="3"/>
  <c r="BF109" i="3"/>
  <c r="T109" i="3"/>
  <c r="R109" i="3"/>
  <c r="P109" i="3"/>
  <c r="BK109" i="3"/>
  <c r="J109" i="3"/>
  <c r="BE109" i="3" s="1"/>
  <c r="BI106" i="3"/>
  <c r="BH106" i="3"/>
  <c r="BG106" i="3"/>
  <c r="BF106" i="3"/>
  <c r="T106" i="3"/>
  <c r="R106" i="3"/>
  <c r="P106" i="3"/>
  <c r="BK106" i="3"/>
  <c r="J106" i="3"/>
  <c r="BE106" i="3" s="1"/>
  <c r="BI97" i="3"/>
  <c r="BH97" i="3"/>
  <c r="BG97" i="3"/>
  <c r="BF97" i="3"/>
  <c r="T97" i="3"/>
  <c r="R97" i="3"/>
  <c r="P97" i="3"/>
  <c r="BK97" i="3"/>
  <c r="J97" i="3"/>
  <c r="BI87" i="3"/>
  <c r="BH87" i="3"/>
  <c r="BG87" i="3"/>
  <c r="BF87" i="3"/>
  <c r="T87" i="3"/>
  <c r="R87" i="3"/>
  <c r="P87" i="3"/>
  <c r="BK87" i="3"/>
  <c r="BI84" i="3"/>
  <c r="BH84" i="3"/>
  <c r="BG84" i="3"/>
  <c r="BF84" i="3"/>
  <c r="T84" i="3"/>
  <c r="R84" i="3"/>
  <c r="P84" i="3"/>
  <c r="BK84" i="3"/>
  <c r="J84" i="3"/>
  <c r="F75" i="3"/>
  <c r="E73" i="3"/>
  <c r="F49" i="3"/>
  <c r="E47" i="3"/>
  <c r="J21" i="3"/>
  <c r="E21" i="3"/>
  <c r="J51" i="3" s="1"/>
  <c r="J20" i="3"/>
  <c r="J18" i="3"/>
  <c r="E18" i="3"/>
  <c r="F78" i="3" s="1"/>
  <c r="J17" i="3"/>
  <c r="J15" i="3"/>
  <c r="E15" i="3"/>
  <c r="F51" i="3" s="1"/>
  <c r="J14" i="3"/>
  <c r="J12" i="3"/>
  <c r="J49" i="3" s="1"/>
  <c r="E7" i="3"/>
  <c r="E45" i="3" s="1"/>
  <c r="AS51" i="1"/>
  <c r="L47" i="1"/>
  <c r="AM46" i="1"/>
  <c r="L46" i="1"/>
  <c r="AM44" i="1"/>
  <c r="L44" i="1"/>
  <c r="L41" i="1"/>
  <c r="F32" i="4" l="1"/>
  <c r="BB53" i="1" s="1"/>
  <c r="F33" i="4"/>
  <c r="BC53" i="1" s="1"/>
  <c r="BE82" i="4"/>
  <c r="J81" i="4"/>
  <c r="J57" i="4"/>
  <c r="T81" i="4"/>
  <c r="T78" i="4" s="1"/>
  <c r="J86" i="3"/>
  <c r="J96" i="3"/>
  <c r="J85" i="3" s="1"/>
  <c r="J74" i="4"/>
  <c r="BE84" i="3"/>
  <c r="J83" i="3"/>
  <c r="J82" i="3" s="1"/>
  <c r="BE97" i="3"/>
  <c r="BE87" i="3"/>
  <c r="T86" i="3"/>
  <c r="P86" i="3"/>
  <c r="T83" i="3"/>
  <c r="E71" i="3"/>
  <c r="F77" i="3"/>
  <c r="J77" i="3"/>
  <c r="F34" i="3"/>
  <c r="BD52" i="1" s="1"/>
  <c r="J31" i="3"/>
  <c r="AW52" i="1" s="1"/>
  <c r="BK86" i="3"/>
  <c r="R86" i="3"/>
  <c r="R96" i="3"/>
  <c r="P96" i="3"/>
  <c r="E68" i="4"/>
  <c r="F75" i="4"/>
  <c r="P81" i="4"/>
  <c r="P78" i="4" s="1"/>
  <c r="AU53" i="1" s="1"/>
  <c r="BK81" i="4"/>
  <c r="BK78" i="4" s="1"/>
  <c r="F52" i="3"/>
  <c r="P83" i="3"/>
  <c r="F32" i="3"/>
  <c r="BB52" i="1" s="1"/>
  <c r="BK83" i="3"/>
  <c r="T96" i="3"/>
  <c r="J31" i="4"/>
  <c r="AW53" i="1" s="1"/>
  <c r="J75" i="3"/>
  <c r="R83" i="3"/>
  <c r="J49" i="4"/>
  <c r="F34" i="4"/>
  <c r="BD53" i="1" s="1"/>
  <c r="F33" i="3"/>
  <c r="BC52" i="1" s="1"/>
  <c r="BK96" i="3"/>
  <c r="J30" i="4"/>
  <c r="AV53" i="1" s="1"/>
  <c r="R78" i="4"/>
  <c r="F31" i="3"/>
  <c r="BA52" i="1" s="1"/>
  <c r="F30" i="4"/>
  <c r="AZ53" i="1" s="1"/>
  <c r="F31" i="4"/>
  <c r="BA53" i="1" s="1"/>
  <c r="F51" i="4"/>
  <c r="P82" i="3" l="1"/>
  <c r="J60" i="3"/>
  <c r="J81" i="3"/>
  <c r="J30" i="3" s="1"/>
  <c r="AV52" i="1" s="1"/>
  <c r="AT52" i="1" s="1"/>
  <c r="BK82" i="3"/>
  <c r="J57" i="3" s="1"/>
  <c r="F30" i="3"/>
  <c r="AZ52" i="1" s="1"/>
  <c r="AZ51" i="1" s="1"/>
  <c r="AV51" i="1" s="1"/>
  <c r="J61" i="3"/>
  <c r="R82" i="3"/>
  <c r="P85" i="3"/>
  <c r="T82" i="3"/>
  <c r="T85" i="3"/>
  <c r="J58" i="3"/>
  <c r="BB51" i="1"/>
  <c r="AX51" i="1" s="1"/>
  <c r="BD51" i="1"/>
  <c r="W30" i="1" s="1"/>
  <c r="AT53" i="1"/>
  <c r="BC51" i="1"/>
  <c r="W29" i="1" s="1"/>
  <c r="R85" i="3"/>
  <c r="BK85" i="3"/>
  <c r="BA51" i="1"/>
  <c r="W27" i="1" s="1"/>
  <c r="J58" i="4" l="1"/>
  <c r="J78" i="4"/>
  <c r="J59" i="3"/>
  <c r="P81" i="3"/>
  <c r="AU52" i="1" s="1"/>
  <c r="AU51" i="1" s="1"/>
  <c r="R81" i="3"/>
  <c r="T81" i="3"/>
  <c r="W28" i="1"/>
  <c r="AY51" i="1"/>
  <c r="AW51" i="1"/>
  <c r="AK27" i="1" s="1"/>
  <c r="BK81" i="3"/>
  <c r="J27" i="3" s="1"/>
  <c r="J56" i="4" l="1"/>
  <c r="J27" i="4"/>
  <c r="AT51" i="1"/>
  <c r="J56" i="3"/>
  <c r="J36" i="3"/>
  <c r="AG52" i="1"/>
  <c r="AN52" i="1" s="1"/>
  <c r="AG53" i="1" l="1"/>
  <c r="AN53" i="1" s="1"/>
  <c r="AN51" i="1" s="1"/>
  <c r="J36" i="4"/>
  <c r="AG51" i="1" l="1"/>
  <c r="AK23" i="1" s="1"/>
  <c r="W26" i="1" s="1"/>
  <c r="AK26" i="1" s="1"/>
  <c r="AK32" i="1" s="1"/>
</calcChain>
</file>

<file path=xl/sharedStrings.xml><?xml version="1.0" encoding="utf-8"?>
<sst xmlns="http://schemas.openxmlformats.org/spreadsheetml/2006/main" count="774" uniqueCount="232">
  <si>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</si>
  <si>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</si>
  <si>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</si>
  <si>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</si>
  <si>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</si>
  <si>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</si>
  <si>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</si>
  <si>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{465c0da4-998a-41b6-b752-166cba185137}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</si>
  <si>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</si>
  <si>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</si>
  <si>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</si>
  <si>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</si>
  <si>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</si>
  <si>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</si>
  <si>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</si>
  <si>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</si>
  <si>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</si>
  <si>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KSO:</t>
  </si>
  <si>
    <t>822 59 72</t>
  </si>
  <si>
    <t>CC-CZ:</t>
  </si>
  <si>
    <t>Místo:</t>
  </si>
  <si>
    <t>Datum:</t>
  </si>
  <si>
    <t>CZ-CPV:</t>
  </si>
  <si>
    <t>CZ-CPA:</t>
  </si>
  <si>
    <t>Zadavatel:</t>
  </si>
  <si>
    <t>IČ:</t>
  </si>
  <si>
    <t xml:space="preserve"> </t>
  </si>
  <si>
    <t>DIČ:</t>
  </si>
  <si>
    <t>Uchazeč: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</si>
  <si>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</si>
  <si>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</si>
  <si>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</si>
  <si>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</si>
  <si>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</si>
  <si>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</si>
  <si>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</si>
  <si>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</si>
  <si>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</si>
  <si>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</si>
  <si>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</si>
  <si>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</si>
  <si>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</si>
  <si>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</si>
  <si>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</si>
  <si>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</si>
  <si>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</si>
  <si>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</si>
  <si>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</si>
  <si>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</si>
  <si>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</si>
  <si>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</si>
  <si>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</si>
  <si>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</si>
  <si>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</si>
  <si>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</si>
  <si>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</si>
  <si>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</si>
  <si>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</si>
  <si>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</si>
  <si>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</si>
  <si>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</si>
  <si>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</si>
  <si>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</si>
  <si>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</si>
  <si>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</si>
  <si>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</si>
  <si>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</si>
  <si>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</si>
  <si>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</si>
  <si>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</si>
  <si>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</si>
  <si>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</si>
  <si>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</si>
  <si>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2</t>
  </si>
  <si>
    <t>{512d491c-e61d-4093-8e35-be1233f22b6e}</t>
  </si>
  <si>
    <t>{51fbf433-f547-4209-8c91-c65606ede303}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</si>
  <si>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</si>
  <si>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</si>
  <si>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</si>
  <si>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</si>
  <si>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</si>
  <si>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</si>
  <si>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</si>
  <si>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</si>
  <si>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</si>
  <si>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</si>
  <si>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</si>
  <si>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</si>
  <si>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</si>
  <si>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</si>
  <si>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</si>
  <si>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</si>
  <si>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</si>
  <si>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</si>
  <si>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</si>
  <si>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</si>
  <si>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</si>
  <si>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</si>
  <si>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</si>
  <si>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</si>
  <si>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</si>
  <si>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</si>
  <si>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</si>
  <si>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</si>
  <si>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</si>
  <si>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</si>
  <si>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</si>
  <si>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</si>
  <si>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4</t>
  </si>
  <si>
    <t>VV</t>
  </si>
  <si>
    <t>3</t>
  </si>
  <si>
    <t>m</t>
  </si>
  <si>
    <t>9</t>
  </si>
  <si>
    <t>M</t>
  </si>
  <si>
    <t>kus</t>
  </si>
  <si>
    <t>M - Práce a dodávky M</t>
  </si>
  <si>
    <t xml:space="preserve">    22-M - Montáže technologických zařízení pro dopravní stavby</t>
  </si>
  <si>
    <t>2118143250</t>
  </si>
  <si>
    <t>Práce a dodávky M</t>
  </si>
  <si>
    <t>64</t>
  </si>
  <si>
    <t>372434623</t>
  </si>
  <si>
    <t>22-M</t>
  </si>
  <si>
    <t>Montáže technologických zařízení pro dopravní stavby</t>
  </si>
  <si>
    <t>2005828348</t>
  </si>
  <si>
    <t>256</t>
  </si>
  <si>
    <t>759832817</t>
  </si>
  <si>
    <t>-361957767</t>
  </si>
  <si>
    <t>1147048508</t>
  </si>
  <si>
    <t>-1900027867</t>
  </si>
  <si>
    <t>651090897</t>
  </si>
  <si>
    <t>2053129041</t>
  </si>
  <si>
    <t>765368643</t>
  </si>
  <si>
    <t>-1789124685</t>
  </si>
  <si>
    <t>270591181</t>
  </si>
  <si>
    <t>2014506933</t>
  </si>
  <si>
    <t>2019661265</t>
  </si>
  <si>
    <t>2008280265</t>
  </si>
  <si>
    <t>262144</t>
  </si>
  <si>
    <t>1850030837</t>
  </si>
  <si>
    <t>741022261</t>
  </si>
  <si>
    <t>Dokumentace skutečného provedení stavby</t>
  </si>
  <si>
    <t>763164767</t>
  </si>
  <si>
    <t>915331111</t>
  </si>
  <si>
    <t>Vodorovné značení předformovaným termoplastem čáry šířky 120 mm</t>
  </si>
  <si>
    <t xml:space="preserve">    D02 - Kamerové body - MUR1 a MUR2</t>
  </si>
  <si>
    <t>220110346</t>
  </si>
  <si>
    <t>Montáž kabelového štítku včetně vyražení znaku na štítek, připevnění na kabel, ovinutí štítku páskou pro označení konce kabelu</t>
  </si>
  <si>
    <t>Kamerové body - MUR1 a MUR2</t>
  </si>
  <si>
    <t>D02</t>
  </si>
  <si>
    <t xml:space="preserve">Poznámka k souboru cen:_x000D_
1. V ceně 220 11-0346 není započten náklad na dodávku štítku._x000D_
</t>
  </si>
  <si>
    <t>SO 401 - v.č. 09 - Situační a blokové schema</t>
  </si>
  <si>
    <t>"MUR1" 7*2</t>
  </si>
  <si>
    <t>"MUR2" 7*2</t>
  </si>
  <si>
    <t>354421101</t>
  </si>
  <si>
    <t>Štítek kabelový s upevňovacím páskem</t>
  </si>
  <si>
    <t>PSC</t>
  </si>
  <si>
    <t>220960005</t>
  </si>
  <si>
    <t>Montáž stožáru nebo sloupku včetně postavení stožáru, usazení nebo zabetonování základu, zatažení kabelu do stožáru, připojení kabelu, připojení uzemnění příslušenství na stožár výložníku</t>
  </si>
  <si>
    <t xml:space="preserve">Poznámka k souboru cen:_x000D_
1. V cenách 220 96 -0002 až -0004 nejsou započteny náklady na dodávku základové desky._x000D_
</t>
  </si>
  <si>
    <t>v.č. 05, 06</t>
  </si>
  <si>
    <t>- výložník MUR 1</t>
  </si>
  <si>
    <t>- výložník MUR 2</t>
  </si>
  <si>
    <t>404611606</t>
  </si>
  <si>
    <t>Výložník délky 1,5 m, se svorkami pro dodatečné variabilní uchycení ke stožáru</t>
  </si>
  <si>
    <t>220960228</t>
  </si>
  <si>
    <t>Montáž systému měření úsekové rychlosti se zapojením skříně rozvaděče</t>
  </si>
  <si>
    <t>SO 401 - v.č. 07, 08</t>
  </si>
  <si>
    <t>- vyhodnocovací jednotka MUR 1</t>
  </si>
  <si>
    <t>- vyhodnocovací jednotka MUR 12</t>
  </si>
  <si>
    <t>220731022</t>
  </si>
  <si>
    <t>Montáž kamery v krytu včetně posazení na konzoli, přišroubování, připojení sítě 220 V, zapojení ovládacího konektoru, mechanického nastavení, utěsnění šroubů, přívodů, úpravy a zaizolování na konzolu nebo stativ</t>
  </si>
  <si>
    <t>- montáž jednotky MUR 1 a MUR 2</t>
  </si>
  <si>
    <t>404611626</t>
  </si>
  <si>
    <t>Vyhodnocovací jednotka MUR na sloup 745x535mm včetně montážích dílů</t>
  </si>
  <si>
    <t>v.č. 01 - Technická zpráva</t>
  </si>
  <si>
    <t xml:space="preserve"> v.č. 07, 08</t>
  </si>
  <si>
    <t>- montáž detekčních kamer MUR: DK-A-1, DK-A-2, DK-B-1, DK-B-2</t>
  </si>
  <si>
    <t>406100005</t>
  </si>
  <si>
    <t>Pevná kamera 1/2,8“ Full HD kamera 1920x1080, den/noc, venkovní kryt s vyhříváním, podle specifikace</t>
  </si>
  <si>
    <t>406100033</t>
  </si>
  <si>
    <t>SW Licence MUR</t>
  </si>
  <si>
    <t>406100035.1</t>
  </si>
  <si>
    <t>kalibrace 1x / rok</t>
  </si>
  <si>
    <t>MUR 1, MUR 2</t>
  </si>
  <si>
    <t>220370007-R</t>
  </si>
  <si>
    <t>Kompletace a funkční zkoušky kamerové soupravy na dílně</t>
  </si>
  <si>
    <t>220731041</t>
  </si>
  <si>
    <t>Nastavení kamery s rozmontování,připojení do sítě 220 V a připojení koax. kabelu BNC,připojení a přenesení zkušebního monitoru,připevnění a mechanického nastavení objektivu,elektrického nastavení, ostření proudu,geometrie,odpojení zkušebního monitoru a zakrytování kamery pro vnitřní provedení</t>
  </si>
  <si>
    <t>220960119-R</t>
  </si>
  <si>
    <t>Montáž zábleskové jednotky včetně rozměření a označení místa pro vyvrtání otvorů, vyvrtání otvorů, vyříznutí závitů, nastavení a vyzkoušení, připojení uzemnění na stožár</t>
  </si>
  <si>
    <t>infračervená záblesková jednotka IRz-A, IRz-B</t>
  </si>
  <si>
    <t>406100035</t>
  </si>
  <si>
    <t>Infračervená záblesková jednotka pro přisvícení masky a obličeje řidiče</t>
  </si>
  <si>
    <t>220960131-R</t>
  </si>
  <si>
    <t xml:space="preserve">Montáž doplňků na stožár včetně vyměření místa pro upevnění, vyvrtání děr pro upevnění a protažení kabelu, montáže GPS, zapojení </t>
  </si>
  <si>
    <t xml:space="preserve">Poznámka k souboru cen:_x000D_
1. V ceně 220 96-0126 nejsou započteny náklady na:_x000D_
a) dodávku tlačítka,_x000D_
b) dodávku propojovací šňůry._x000D_
2. V ceně 220 96-0131 nejsou započteny náklady na:_x000D_
a) dodávku spínače,_x000D_
b) dodávku propojovací šňůry._x000D_
</t>
  </si>
  <si>
    <t>přijímač GPS 1, GPS 2</t>
  </si>
  <si>
    <t>404611601</t>
  </si>
  <si>
    <t xml:space="preserve">Přijímač GPS včetně držáku </t>
  </si>
  <si>
    <t>220731051</t>
  </si>
  <si>
    <t>Provedení kamerové zkoušky s montáží a kontrolou</t>
  </si>
  <si>
    <t>220960300</t>
  </si>
  <si>
    <t>Uvedení do provozu systém měření úsekové rychlosti úsekové rychlosti</t>
  </si>
  <si>
    <t>MUR 1 a MUR 2</t>
  </si>
  <si>
    <t>406100033-R</t>
  </si>
  <si>
    <t>Implementace SW pro zpracování přestupků včetně proškolení</t>
  </si>
  <si>
    <t>406100033-1</t>
  </si>
  <si>
    <t xml:space="preserve">SW Licence na SW pro zpracování přestupků </t>
  </si>
  <si>
    <t>Maintenace SW pro zpracování pokut</t>
  </si>
  <si>
    <t>rok</t>
  </si>
  <si>
    <t>Technická podpora bude zahrnovat:
• Maintenance dodávaného systému:
         o Nárok na aktualizace a jejich instalace
         o Zajištění kompatibility s integrovanými systémy
         o Dohled nad chybovými stavy importu dat
• Provoz helpdesku pro uživatele systému
• Telefonická a písemná pomoc uživatelům v rozsahu 10 hod/ročně
• Řešení administrace systému</t>
  </si>
  <si>
    <t>Servisní údržba MUR</t>
  </si>
  <si>
    <t>HZS3222</t>
  </si>
  <si>
    <t>Hodinové zúčtovací sazby montáží technologických zařízení na stavebních objektech montér slaboproudých zařízení odborný</t>
  </si>
  <si>
    <t>hod</t>
  </si>
  <si>
    <t>Hodinové zúčtovací sazby</t>
  </si>
  <si>
    <t>VRN1</t>
  </si>
  <si>
    <t>Průzkumné, geodetické a projektové práce</t>
  </si>
  <si>
    <t>012303000</t>
  </si>
  <si>
    <t>Geodetické práce po výstavbě</t>
  </si>
  <si>
    <t>013203000</t>
  </si>
  <si>
    <t xml:space="preserve">Dokumentace stavby bez rozlišení - vypracování dílenské dokumentace </t>
  </si>
  <si>
    <t>013254000</t>
  </si>
  <si>
    <t>MUR Střáž nad Ohří</t>
  </si>
  <si>
    <t>Stráž nad Ohří</t>
  </si>
  <si>
    <t>Stáž nad Ohří</t>
  </si>
  <si>
    <t>0009 - MUR Stráž nad Ohří</t>
  </si>
  <si>
    <t xml:space="preserve">     9 - Zemní práce</t>
  </si>
  <si>
    <t>Vedlejší rozpočtové náklady</t>
  </si>
  <si>
    <t>HZS</t>
  </si>
  <si>
    <t>VRN</t>
  </si>
  <si>
    <t>MUR Stráž nad Ohří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</si>
</sst>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9"/>
      <name val="Trebuchet MS"/>
      <family val="2"/>
      <charset val="238"/>
    </font>
    <font>
      <i/>
      <sz val="8"/>
      <name val="Trebuchet MS"/>
      <family val="2"/>
      <charset val="238"/>
    </font>
    <font>
      <sz val="9"/>
      <name val="Arial CE"/>
    </font>
    <font>
      <sz val="10"/>
      <color rgb="FF003366"/>
      <name val="Arial CE"/>
    </font>
    <font>
      <i/>
      <sz val="7"/>
      <color rgb="FF969696"/>
      <name val="Arial CE"/>
    </font>
    <font>
      <sz val="8"/>
      <color rgb="FF800080"/>
      <name val="Arial CE"/>
    </font>
    <font>
      <sz val="8"/>
      <color rgb="FF505050"/>
      <name val="Arial CE"/>
    </font>
    <font>
      <i/>
      <sz val="9"/>
      <color rgb="FF0000FF"/>
      <name val="Arial CE"/>
    </font>
    <font>
      <sz val="7"/>
      <color rgb="FF969696"/>
      <name val="Arial CE"/>
    </font>
    <font>
      <sz val="12"/>
      <color rgb="FF003366"/>
      <name val="Arial CE"/>
    </font>
    <font>
      <b/>
      <sz val="11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31" fillId="2" borderId="0" xfId="1" applyFill="1"/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5" xfId="0" applyBorder="1"/>
    <xf numFmtId="0" fontId="12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top"/>
    </xf>
    <xf numFmtId="0" fontId="0" fillId="0" borderId="6" xfId="0" applyBorder="1"/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5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0" fillId="4" borderId="5" xfId="0" applyFont="1" applyFill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4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2" fillId="5" borderId="10" xfId="0" applyFont="1" applyFill="1" applyBorder="1" applyAlignment="1">
      <alignment horizontal="center" vertical="center"/>
    </xf>
    <xf numFmtId="0" fontId="14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0" fillId="0" borderId="1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8" fillId="0" borderId="17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8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17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5" fillId="0" borderId="22" xfId="0" applyNumberFormat="1" applyFont="1" applyBorder="1" applyAlignment="1">
      <alignment vertical="center"/>
    </xf>
    <xf numFmtId="4" fontId="25" fillId="0" borderId="23" xfId="0" applyNumberFormat="1" applyFont="1" applyBorder="1" applyAlignment="1">
      <alignment vertical="center"/>
    </xf>
    <xf numFmtId="166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0" fontId="0" fillId="2" borderId="0" xfId="0" applyFill="1" applyProtection="1"/>
    <xf numFmtId="0" fontId="26" fillId="2" borderId="0" xfId="1" applyFont="1" applyFill="1" applyAlignment="1" applyProtection="1">
      <alignment vertical="center"/>
    </xf>
    <xf numFmtId="0" fontId="31" fillId="2" borderId="0" xfId="1" applyFill="1" applyProtection="1"/>
    <xf numFmtId="165" fontId="2" fillId="0" borderId="0" xfId="0" applyNumberFormat="1" applyFont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0" fontId="0" fillId="0" borderId="25" xfId="0" applyFont="1" applyBorder="1" applyAlignment="1">
      <alignment vertical="center"/>
    </xf>
    <xf numFmtId="0" fontId="15" fillId="0" borderId="0" xfId="0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horizontal="right" vertical="center"/>
    </xf>
    <xf numFmtId="0" fontId="0" fillId="5" borderId="0" xfId="0" applyFont="1" applyFill="1" applyBorder="1" applyAlignment="1">
      <alignment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26" xfId="0" applyFont="1" applyFill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horizontal="right" vertical="center"/>
    </xf>
    <xf numFmtId="0" fontId="0" fillId="5" borderId="5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3" xfId="0" applyFont="1" applyBorder="1" applyAlignment="1">
      <alignment horizontal="left" vertical="center"/>
    </xf>
    <xf numFmtId="0" fontId="5" fillId="0" borderId="23" xfId="0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3" xfId="0" applyFont="1" applyBorder="1" applyAlignment="1">
      <alignment horizontal="left" vertical="center"/>
    </xf>
    <xf numFmtId="0" fontId="6" fillId="0" borderId="23" xfId="0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4" fontId="19" fillId="0" borderId="0" xfId="0" applyNumberFormat="1" applyFont="1" applyAlignment="1"/>
    <xf numFmtId="166" fontId="28" fillId="0" borderId="15" xfId="0" applyNumberFormat="1" applyFont="1" applyBorder="1" applyAlignment="1"/>
    <xf numFmtId="166" fontId="28" fillId="0" borderId="16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4" fontId="5" fillId="0" borderId="0" xfId="0" applyNumberFormat="1" applyFont="1" applyAlignment="1"/>
    <xf numFmtId="0" fontId="7" fillId="0" borderId="17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8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0" fillId="0" borderId="27" xfId="0" applyFont="1" applyBorder="1" applyAlignment="1" applyProtection="1">
      <alignment horizontal="center" vertical="center"/>
      <protection locked="0"/>
    </xf>
    <xf numFmtId="49" fontId="0" fillId="0" borderId="27" xfId="0" applyNumberFormat="1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left" vertical="center" wrapText="1"/>
      <protection locked="0"/>
    </xf>
    <xf numFmtId="0" fontId="0" fillId="0" borderId="27" xfId="0" applyFont="1" applyBorder="1" applyAlignment="1" applyProtection="1">
      <alignment horizontal="center" vertical="center" wrapText="1"/>
      <protection locked="0"/>
    </xf>
    <xf numFmtId="167" fontId="0" fillId="0" borderId="27" xfId="0" applyNumberFormat="1" applyFont="1" applyBorder="1" applyAlignment="1" applyProtection="1">
      <alignment vertical="center"/>
      <protection locked="0"/>
    </xf>
    <xf numFmtId="4" fontId="0" fillId="0" borderId="27" xfId="0" applyNumberFormat="1" applyFont="1" applyBorder="1" applyAlignment="1" applyProtection="1">
      <alignment vertical="center"/>
      <protection locked="0"/>
    </xf>
    <xf numFmtId="0" fontId="1" fillId="0" borderId="27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0" fillId="0" borderId="27" xfId="0" applyFont="1" applyBorder="1" applyAlignment="1" applyProtection="1">
      <alignment horizontal="center" vertical="center"/>
      <protection locked="0"/>
    </xf>
    <xf numFmtId="0" fontId="30" fillId="0" borderId="27" xfId="0" applyFont="1" applyBorder="1" applyAlignment="1" applyProtection="1">
      <alignment horizontal="left" vertical="center" wrapText="1"/>
      <protection locked="0"/>
    </xf>
    <xf numFmtId="0" fontId="30" fillId="0" borderId="27" xfId="0" applyFont="1" applyBorder="1" applyAlignment="1" applyProtection="1">
      <alignment horizontal="center" vertical="center" wrapText="1"/>
      <protection locked="0"/>
    </xf>
    <xf numFmtId="167" fontId="30" fillId="0" borderId="27" xfId="0" applyNumberFormat="1" applyFont="1" applyBorder="1" applyAlignment="1" applyProtection="1">
      <alignment vertical="center"/>
      <protection locked="0"/>
    </xf>
    <xf numFmtId="4" fontId="30" fillId="0" borderId="27" xfId="0" applyNumberFormat="1" applyFont="1" applyBorder="1" applyAlignment="1" applyProtection="1">
      <alignment vertical="center"/>
      <protection locked="0"/>
    </xf>
    <xf numFmtId="0" fontId="30" fillId="0" borderId="4" xfId="0" applyFont="1" applyBorder="1" applyAlignment="1">
      <alignment vertical="center"/>
    </xf>
    <xf numFmtId="0" fontId="30" fillId="0" borderId="27" xfId="0" applyFont="1" applyBorder="1" applyAlignment="1">
      <alignment horizontal="left" vertical="center"/>
    </xf>
    <xf numFmtId="0" fontId="30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14" fontId="2" fillId="0" borderId="0" xfId="0" applyNumberFormat="1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49" fontId="0" fillId="0" borderId="0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Border="1" applyAlignment="1" applyProtection="1">
      <alignment vertical="center" wrapText="1"/>
      <protection locked="0"/>
    </xf>
    <xf numFmtId="49" fontId="3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3" fillId="0" borderId="0" xfId="0" applyFont="1" applyFill="1" applyBorder="1" applyAlignment="1" applyProtection="1">
      <alignment vertical="center" wrapText="1"/>
      <protection locked="0"/>
    </xf>
    <xf numFmtId="0" fontId="0" fillId="0" borderId="0" xfId="0" applyFill="1" applyBorder="1" applyAlignment="1" applyProtection="1">
      <alignment vertical="center" wrapText="1"/>
      <protection locked="0"/>
    </xf>
    <xf numFmtId="0" fontId="0" fillId="0" borderId="0" xfId="0" applyFont="1" applyAlignment="1">
      <alignment vertical="center"/>
    </xf>
    <xf numFmtId="49" fontId="34" fillId="0" borderId="27" xfId="0" applyNumberFormat="1" applyFont="1" applyBorder="1" applyAlignment="1" applyProtection="1">
      <alignment horizontal="left" vertical="center" wrapText="1"/>
    </xf>
    <xf numFmtId="0" fontId="34" fillId="0" borderId="27" xfId="0" applyFont="1" applyBorder="1" applyAlignment="1" applyProtection="1">
      <alignment horizontal="left" vertical="center" wrapText="1"/>
    </xf>
    <xf numFmtId="0" fontId="34" fillId="0" borderId="27" xfId="0" applyFont="1" applyBorder="1" applyAlignment="1" applyProtection="1">
      <alignment horizontal="center" vertical="center" wrapText="1"/>
    </xf>
    <xf numFmtId="167" fontId="34" fillId="0" borderId="27" xfId="0" applyNumberFormat="1" applyFont="1" applyBorder="1" applyAlignment="1" applyProtection="1">
      <alignment vertical="center"/>
    </xf>
    <xf numFmtId="0" fontId="35" fillId="0" borderId="0" xfId="0" applyFont="1" applyAlignment="1" applyProtection="1">
      <alignment horizontal="left"/>
    </xf>
    <xf numFmtId="0" fontId="34" fillId="0" borderId="27" xfId="0" applyFont="1" applyBorder="1" applyAlignment="1" applyProtection="1">
      <alignment horizontal="center" vertical="center"/>
    </xf>
    <xf numFmtId="4" fontId="34" fillId="0" borderId="27" xfId="0" applyNumberFormat="1" applyFont="1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37" fillId="0" borderId="0" xfId="0" applyFont="1" applyAlignment="1" applyProtection="1">
      <alignment horizontal="left" vertical="center" wrapText="1"/>
    </xf>
    <xf numFmtId="0" fontId="37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38" fillId="0" borderId="0" xfId="0" applyFont="1" applyAlignment="1" applyProtection="1">
      <alignment vertical="center"/>
    </xf>
    <xf numFmtId="167" fontId="38" fillId="0" borderId="0" xfId="0" applyNumberFormat="1" applyFont="1" applyAlignment="1" applyProtection="1">
      <alignment vertical="center"/>
    </xf>
    <xf numFmtId="0" fontId="39" fillId="0" borderId="27" xfId="0" applyFont="1" applyBorder="1" applyAlignment="1" applyProtection="1">
      <alignment horizontal="center" vertical="center"/>
    </xf>
    <xf numFmtId="49" fontId="39" fillId="0" borderId="27" xfId="0" applyNumberFormat="1" applyFont="1" applyBorder="1" applyAlignment="1" applyProtection="1">
      <alignment horizontal="left" vertical="center" wrapText="1"/>
    </xf>
    <xf numFmtId="0" fontId="39" fillId="0" borderId="27" xfId="0" applyFont="1" applyBorder="1" applyAlignment="1" applyProtection="1">
      <alignment horizontal="left" vertical="center" wrapText="1"/>
    </xf>
    <xf numFmtId="0" fontId="39" fillId="0" borderId="27" xfId="0" applyFont="1" applyBorder="1" applyAlignment="1" applyProtection="1">
      <alignment horizontal="center" vertical="center" wrapText="1"/>
    </xf>
    <xf numFmtId="167" fontId="39" fillId="0" borderId="27" xfId="0" applyNumberFormat="1" applyFont="1" applyBorder="1" applyAlignment="1" applyProtection="1">
      <alignment vertical="center"/>
    </xf>
    <xf numFmtId="4" fontId="39" fillId="0" borderId="27" xfId="0" applyNumberFormat="1" applyFont="1" applyBorder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4" fillId="0" borderId="27" xfId="0" applyFont="1" applyFill="1" applyBorder="1" applyAlignment="1" applyProtection="1">
      <alignment horizontal="center" vertical="center"/>
    </xf>
    <xf numFmtId="49" fontId="34" fillId="0" borderId="27" xfId="0" applyNumberFormat="1" applyFont="1" applyFill="1" applyBorder="1" applyAlignment="1" applyProtection="1">
      <alignment horizontal="left" vertical="center" wrapText="1"/>
    </xf>
    <xf numFmtId="0" fontId="34" fillId="0" borderId="27" xfId="0" applyFont="1" applyFill="1" applyBorder="1" applyAlignment="1" applyProtection="1">
      <alignment horizontal="left" vertical="center" wrapText="1"/>
    </xf>
    <xf numFmtId="0" fontId="34" fillId="0" borderId="27" xfId="0" applyFont="1" applyFill="1" applyBorder="1" applyAlignment="1" applyProtection="1">
      <alignment horizontal="center" vertical="center" wrapText="1"/>
    </xf>
    <xf numFmtId="167" fontId="34" fillId="0" borderId="27" xfId="0" applyNumberFormat="1" applyFont="1" applyFill="1" applyBorder="1" applyAlignment="1" applyProtection="1">
      <alignment vertical="center"/>
    </xf>
    <xf numFmtId="4" fontId="34" fillId="0" borderId="27" xfId="0" applyNumberFormat="1" applyFont="1" applyFill="1" applyBorder="1" applyAlignment="1" applyProtection="1">
      <alignment vertical="center"/>
    </xf>
    <xf numFmtId="0" fontId="39" fillId="0" borderId="27" xfId="0" applyFont="1" applyFill="1" applyBorder="1" applyAlignment="1" applyProtection="1">
      <alignment horizontal="center" vertical="center"/>
    </xf>
    <xf numFmtId="49" fontId="39" fillId="0" borderId="27" xfId="0" applyNumberFormat="1" applyFont="1" applyFill="1" applyBorder="1" applyAlignment="1" applyProtection="1">
      <alignment horizontal="left" vertical="center" wrapText="1"/>
    </xf>
    <xf numFmtId="0" fontId="39" fillId="0" borderId="27" xfId="0" applyFont="1" applyFill="1" applyBorder="1" applyAlignment="1" applyProtection="1">
      <alignment horizontal="left" vertical="center" wrapText="1"/>
    </xf>
    <xf numFmtId="0" fontId="39" fillId="0" borderId="27" xfId="0" applyFont="1" applyFill="1" applyBorder="1" applyAlignment="1" applyProtection="1">
      <alignment horizontal="center" vertical="center" wrapText="1"/>
    </xf>
    <xf numFmtId="167" fontId="39" fillId="0" borderId="27" xfId="0" applyNumberFormat="1" applyFont="1" applyFill="1" applyBorder="1" applyAlignment="1" applyProtection="1">
      <alignment vertical="center"/>
    </xf>
    <xf numFmtId="4" fontId="39" fillId="0" borderId="27" xfId="0" applyNumberFormat="1" applyFont="1" applyFill="1" applyBorder="1" applyAlignment="1" applyProtection="1">
      <alignment vertical="center"/>
    </xf>
    <xf numFmtId="0" fontId="40" fillId="0" borderId="0" xfId="0" applyFont="1" applyFill="1" applyAlignment="1" applyProtection="1">
      <alignment horizontal="left" vertical="center"/>
    </xf>
    <xf numFmtId="0" fontId="37" fillId="0" borderId="0" xfId="0" applyFont="1" applyFill="1" applyAlignment="1" applyProtection="1">
      <alignment horizontal="left" vertical="center"/>
    </xf>
    <xf numFmtId="0" fontId="37" fillId="0" borderId="0" xfId="0" applyFont="1" applyFill="1" applyAlignment="1" applyProtection="1">
      <alignment horizontal="left" vertical="center" wrapText="1"/>
    </xf>
    <xf numFmtId="0" fontId="41" fillId="0" borderId="0" xfId="0" applyFont="1" applyAlignment="1" applyProtection="1">
      <alignment horizontal="left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4" fontId="15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8" fillId="0" borderId="14" xfId="0" applyFont="1" applyBorder="1" applyAlignment="1">
      <alignment horizontal="center" vertical="center"/>
    </xf>
    <xf numFmtId="0" fontId="18" fillId="0" borderId="15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8" xfId="0" applyFont="1" applyFill="1" applyBorder="1" applyAlignment="1">
      <alignment horizontal="center" vertical="center"/>
    </xf>
    <xf numFmtId="0" fontId="0" fillId="0" borderId="0" xfId="0" applyFont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6" fillId="2" borderId="0" xfId="1" applyFont="1" applyFill="1" applyAlignment="1" applyProtection="1">
      <alignment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42" fillId="0" borderId="0" xfId="0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5"/>
  <sheetViews>
    <sheetView showGridLines="0" workbookViewId="0">
      <pane ySplit="1" topLeftCell="A18" activePane="bottomLeft" state="frozen"/>
      <selection pane="bottomLeft" activeCell="R46" sqref="R4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  <c r="BV1" s="18" t="s">
        <v>7</v>
      </c>
    </row>
    <row r="2" spans="1:74" ht="36.950000000000003" customHeight="1">
      <c r="AR2" s="236" t="s">
        <v>8</v>
      </c>
      <c r="AS2" s="237"/>
      <c r="AT2" s="237"/>
      <c r="AU2" s="237"/>
      <c r="AV2" s="237"/>
      <c r="AW2" s="237"/>
      <c r="AX2" s="237"/>
      <c r="AY2" s="237"/>
      <c r="AZ2" s="237"/>
      <c r="BA2" s="237"/>
      <c r="BB2" s="237"/>
      <c r="BC2" s="237"/>
      <c r="BD2" s="237"/>
      <c r="BE2" s="237"/>
      <c r="BS2" s="19" t="s">
        <v>9</v>
      </c>
      <c r="BT2" s="19" t="s">
        <v>10</v>
      </c>
    </row>
    <row r="3" spans="1:74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4" ht="36.950000000000003" customHeight="1">
      <c r="B4" s="23"/>
      <c r="C4" s="24"/>
      <c r="D4" s="25" t="s">
        <v>12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6"/>
      <c r="AS4" s="27" t="s">
        <v>13</v>
      </c>
      <c r="BS4" s="19" t="s">
        <v>14</v>
      </c>
    </row>
    <row r="5" spans="1:74" ht="14.45" customHeight="1">
      <c r="B5" s="23"/>
      <c r="C5" s="24"/>
      <c r="D5" s="28" t="s">
        <v>15</v>
      </c>
      <c r="E5" s="24"/>
      <c r="F5" s="24"/>
      <c r="G5" s="24"/>
      <c r="H5" s="24"/>
      <c r="I5" s="24"/>
      <c r="J5" s="24"/>
      <c r="K5" s="219"/>
      <c r="L5" s="220"/>
      <c r="M5" s="220"/>
      <c r="N5" s="220"/>
      <c r="O5" s="220"/>
      <c r="P5" s="220"/>
      <c r="Q5" s="220"/>
      <c r="R5" s="220"/>
      <c r="S5" s="220"/>
      <c r="T5" s="220"/>
      <c r="U5" s="220"/>
      <c r="V5" s="220"/>
      <c r="W5" s="220"/>
      <c r="X5" s="220"/>
      <c r="Y5" s="220"/>
      <c r="Z5" s="220"/>
      <c r="AA5" s="220"/>
      <c r="AB5" s="220"/>
      <c r="AC5" s="220"/>
      <c r="AD5" s="220"/>
      <c r="AE5" s="220"/>
      <c r="AF5" s="220"/>
      <c r="AG5" s="220"/>
      <c r="AH5" s="220"/>
      <c r="AI5" s="220"/>
      <c r="AJ5" s="220"/>
      <c r="AK5" s="220"/>
      <c r="AL5" s="220"/>
      <c r="AM5" s="220"/>
      <c r="AN5" s="220"/>
      <c r="AO5" s="220"/>
      <c r="AP5" s="24"/>
      <c r="AQ5" s="26"/>
      <c r="BS5" s="19" t="s">
        <v>9</v>
      </c>
    </row>
    <row r="6" spans="1:74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221" t="s">
        <v>223</v>
      </c>
      <c r="L6" s="220"/>
      <c r="M6" s="220"/>
      <c r="N6" s="220"/>
      <c r="O6" s="220"/>
      <c r="P6" s="220"/>
      <c r="Q6" s="220"/>
      <c r="R6" s="220"/>
      <c r="S6" s="220"/>
      <c r="T6" s="220"/>
      <c r="U6" s="220"/>
      <c r="V6" s="220"/>
      <c r="W6" s="220"/>
      <c r="X6" s="220"/>
      <c r="Y6" s="220"/>
      <c r="Z6" s="220"/>
      <c r="AA6" s="220"/>
      <c r="AB6" s="220"/>
      <c r="AC6" s="220"/>
      <c r="AD6" s="220"/>
      <c r="AE6" s="220"/>
      <c r="AF6" s="220"/>
      <c r="AG6" s="220"/>
      <c r="AH6" s="220"/>
      <c r="AI6" s="220"/>
      <c r="AJ6" s="220"/>
      <c r="AK6" s="220"/>
      <c r="AL6" s="220"/>
      <c r="AM6" s="220"/>
      <c r="AN6" s="220"/>
      <c r="AO6" s="220"/>
      <c r="AP6" s="24"/>
      <c r="AQ6" s="26"/>
      <c r="BS6" s="19" t="s">
        <v>9</v>
      </c>
    </row>
    <row r="7" spans="1:74" ht="14.45" customHeight="1">
      <c r="B7" s="23"/>
      <c r="C7" s="24"/>
      <c r="D7" s="31" t="s">
        <v>17</v>
      </c>
      <c r="E7" s="24"/>
      <c r="F7" s="24"/>
      <c r="G7" s="24"/>
      <c r="H7" s="24"/>
      <c r="I7" s="24"/>
      <c r="J7" s="24"/>
      <c r="K7" s="29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19</v>
      </c>
      <c r="AL7" s="24"/>
      <c r="AM7" s="24"/>
      <c r="AN7" s="29"/>
      <c r="AO7" s="24"/>
      <c r="AP7" s="24"/>
      <c r="AQ7" s="26"/>
      <c r="BS7" s="19" t="s">
        <v>9</v>
      </c>
    </row>
    <row r="8" spans="1:74" ht="14.45" customHeight="1">
      <c r="B8" s="23"/>
      <c r="C8" s="24"/>
      <c r="D8" s="31" t="s">
        <v>20</v>
      </c>
      <c r="E8" s="24"/>
      <c r="F8" s="24"/>
      <c r="G8" s="24"/>
      <c r="H8" s="24"/>
      <c r="I8" s="24"/>
      <c r="J8" s="24"/>
      <c r="K8" s="168" t="s">
        <v>224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21</v>
      </c>
      <c r="AL8" s="24"/>
      <c r="AM8" s="24"/>
      <c r="AN8" s="169">
        <v>43775</v>
      </c>
      <c r="AO8" s="24"/>
      <c r="AP8" s="24"/>
      <c r="AQ8" s="26"/>
      <c r="BS8" s="19" t="s">
        <v>9</v>
      </c>
    </row>
    <row r="9" spans="1:74" ht="29.25" customHeight="1">
      <c r="B9" s="23"/>
      <c r="C9" s="24"/>
      <c r="D9" s="28" t="s">
        <v>22</v>
      </c>
      <c r="E9" s="24"/>
      <c r="F9" s="24"/>
      <c r="G9" s="24"/>
      <c r="H9" s="24"/>
      <c r="I9" s="24"/>
      <c r="J9" s="24"/>
      <c r="K9" s="32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23</v>
      </c>
      <c r="AL9" s="24"/>
      <c r="AM9" s="24"/>
      <c r="AN9" s="32"/>
      <c r="AO9" s="24"/>
      <c r="AP9" s="24"/>
      <c r="AQ9" s="26"/>
      <c r="BS9" s="19" t="s">
        <v>9</v>
      </c>
    </row>
    <row r="10" spans="1:74" ht="14.45" customHeight="1">
      <c r="B10" s="23"/>
      <c r="C10" s="24"/>
      <c r="D10" s="31" t="s">
        <v>24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25</v>
      </c>
      <c r="AL10" s="24"/>
      <c r="AM10" s="24"/>
      <c r="AN10" s="29" t="s">
        <v>5</v>
      </c>
      <c r="AO10" s="24"/>
      <c r="AP10" s="24"/>
      <c r="AQ10" s="26"/>
      <c r="BS10" s="19" t="s">
        <v>9</v>
      </c>
    </row>
    <row r="11" spans="1:74" ht="18.399999999999999" customHeight="1">
      <c r="B11" s="23"/>
      <c r="C11" s="24"/>
      <c r="D11" s="24"/>
      <c r="E11" s="29" t="s">
        <v>26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27</v>
      </c>
      <c r="AL11" s="24"/>
      <c r="AM11" s="24"/>
      <c r="AN11" s="29" t="s">
        <v>5</v>
      </c>
      <c r="AO11" s="24"/>
      <c r="AP11" s="24"/>
      <c r="AQ11" s="26"/>
      <c r="BS11" s="19" t="s">
        <v>9</v>
      </c>
    </row>
    <row r="12" spans="1:74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6"/>
      <c r="BS12" s="19" t="s">
        <v>9</v>
      </c>
    </row>
    <row r="13" spans="1:74" ht="14.45" customHeight="1">
      <c r="B13" s="23"/>
      <c r="C13" s="24"/>
      <c r="D13" s="31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25</v>
      </c>
      <c r="AL13" s="24"/>
      <c r="AM13" s="24"/>
      <c r="AN13" s="29" t="s">
        <v>5</v>
      </c>
      <c r="AO13" s="24"/>
      <c r="AP13" s="24"/>
      <c r="AQ13" s="26"/>
      <c r="BS13" s="19" t="s">
        <v>9</v>
      </c>
    </row>
    <row r="14" spans="1:74" ht="15">
      <c r="B14" s="23"/>
      <c r="C14" s="24"/>
      <c r="D14" s="24"/>
      <c r="E14" s="29" t="s">
        <v>26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31" t="s">
        <v>27</v>
      </c>
      <c r="AL14" s="24"/>
      <c r="AM14" s="24"/>
      <c r="AN14" s="29" t="s">
        <v>5</v>
      </c>
      <c r="AO14" s="24"/>
      <c r="AP14" s="24"/>
      <c r="AQ14" s="26"/>
      <c r="BS14" s="19" t="s">
        <v>9</v>
      </c>
    </row>
    <row r="15" spans="1:74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6"/>
      <c r="BS15" s="19" t="s">
        <v>6</v>
      </c>
    </row>
    <row r="16" spans="1:74" ht="14.45" customHeight="1">
      <c r="B16" s="23"/>
      <c r="C16" s="24"/>
      <c r="D16" s="31" t="s">
        <v>29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25</v>
      </c>
      <c r="AL16" s="24"/>
      <c r="AM16" s="24"/>
      <c r="AN16" s="29" t="s">
        <v>5</v>
      </c>
      <c r="AO16" s="24"/>
      <c r="AP16" s="24"/>
      <c r="AQ16" s="26"/>
      <c r="BS16" s="19" t="s">
        <v>6</v>
      </c>
    </row>
    <row r="17" spans="2:71" ht="18.399999999999999" customHeight="1">
      <c r="B17" s="23"/>
      <c r="C17" s="24"/>
      <c r="D17" s="24"/>
      <c r="E17" s="29" t="s">
        <v>26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27</v>
      </c>
      <c r="AL17" s="24"/>
      <c r="AM17" s="24"/>
      <c r="AN17" s="29" t="s">
        <v>5</v>
      </c>
      <c r="AO17" s="24"/>
      <c r="AP17" s="24"/>
      <c r="AQ17" s="26"/>
      <c r="BS17" s="19" t="s">
        <v>30</v>
      </c>
    </row>
    <row r="18" spans="2:7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6"/>
      <c r="BS18" s="19" t="s">
        <v>9</v>
      </c>
    </row>
    <row r="19" spans="2:71" ht="14.45" customHeight="1">
      <c r="B19" s="23"/>
      <c r="C19" s="24"/>
      <c r="D19" s="31" t="s">
        <v>31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6"/>
      <c r="BS19" s="19" t="s">
        <v>9</v>
      </c>
    </row>
    <row r="20" spans="2:71" ht="16.5" customHeight="1">
      <c r="B20" s="23"/>
      <c r="C20" s="24"/>
      <c r="D20" s="24"/>
      <c r="E20" s="222" t="s">
        <v>5</v>
      </c>
      <c r="F20" s="222"/>
      <c r="G20" s="222"/>
      <c r="H20" s="222"/>
      <c r="I20" s="222"/>
      <c r="J20" s="222"/>
      <c r="K20" s="222"/>
      <c r="L20" s="222"/>
      <c r="M20" s="222"/>
      <c r="N20" s="222"/>
      <c r="O20" s="222"/>
      <c r="P20" s="222"/>
      <c r="Q20" s="222"/>
      <c r="R20" s="222"/>
      <c r="S20" s="222"/>
      <c r="T20" s="222"/>
      <c r="U20" s="222"/>
      <c r="V20" s="222"/>
      <c r="W20" s="222"/>
      <c r="X20" s="222"/>
      <c r="Y20" s="222"/>
      <c r="Z20" s="222"/>
      <c r="AA20" s="222"/>
      <c r="AB20" s="222"/>
      <c r="AC20" s="222"/>
      <c r="AD20" s="222"/>
      <c r="AE20" s="222"/>
      <c r="AF20" s="222"/>
      <c r="AG20" s="222"/>
      <c r="AH20" s="222"/>
      <c r="AI20" s="222"/>
      <c r="AJ20" s="222"/>
      <c r="AK20" s="222"/>
      <c r="AL20" s="222"/>
      <c r="AM20" s="222"/>
      <c r="AN20" s="222"/>
      <c r="AO20" s="24"/>
      <c r="AP20" s="24"/>
      <c r="AQ20" s="26"/>
      <c r="BS20" s="19" t="s">
        <v>6</v>
      </c>
    </row>
    <row r="21" spans="2:7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6"/>
    </row>
    <row r="22" spans="2:71" ht="6.95" customHeight="1">
      <c r="B22" s="23"/>
      <c r="C22" s="24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24"/>
      <c r="AQ22" s="26"/>
    </row>
    <row r="23" spans="2:71" s="1" customFormat="1" ht="25.9" customHeight="1">
      <c r="B23" s="34"/>
      <c r="C23" s="35"/>
      <c r="D23" s="36" t="s">
        <v>32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223">
        <f>AG51</f>
        <v>0</v>
      </c>
      <c r="AL23" s="224"/>
      <c r="AM23" s="224"/>
      <c r="AN23" s="224"/>
      <c r="AO23" s="224"/>
      <c r="AP23" s="35"/>
      <c r="AQ23" s="38"/>
    </row>
    <row r="24" spans="2:71" s="1" customFormat="1" ht="6.95" customHeight="1">
      <c r="B24" s="34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35"/>
      <c r="AO24" s="35"/>
      <c r="AP24" s="35"/>
      <c r="AQ24" s="38"/>
    </row>
    <row r="25" spans="2:71" s="1" customForma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225" t="s">
        <v>33</v>
      </c>
      <c r="M25" s="225"/>
      <c r="N25" s="225"/>
      <c r="O25" s="225"/>
      <c r="P25" s="35"/>
      <c r="Q25" s="35"/>
      <c r="R25" s="35"/>
      <c r="S25" s="35"/>
      <c r="T25" s="35"/>
      <c r="U25" s="35"/>
      <c r="V25" s="35"/>
      <c r="W25" s="225" t="s">
        <v>34</v>
      </c>
      <c r="X25" s="225"/>
      <c r="Y25" s="225"/>
      <c r="Z25" s="225"/>
      <c r="AA25" s="225"/>
      <c r="AB25" s="225"/>
      <c r="AC25" s="225"/>
      <c r="AD25" s="225"/>
      <c r="AE25" s="225"/>
      <c r="AF25" s="35"/>
      <c r="AG25" s="35"/>
      <c r="AH25" s="35"/>
      <c r="AI25" s="35"/>
      <c r="AJ25" s="35"/>
      <c r="AK25" s="225" t="s">
        <v>35</v>
      </c>
      <c r="AL25" s="225"/>
      <c r="AM25" s="225"/>
      <c r="AN25" s="225"/>
      <c r="AO25" s="225"/>
      <c r="AP25" s="35"/>
      <c r="AQ25" s="38"/>
    </row>
    <row r="26" spans="2:71" s="2" customFormat="1" ht="14.45" customHeight="1">
      <c r="B26" s="40"/>
      <c r="C26" s="41"/>
      <c r="D26" s="42" t="s">
        <v>36</v>
      </c>
      <c r="E26" s="41"/>
      <c r="F26" s="42" t="s">
        <v>37</v>
      </c>
      <c r="G26" s="41"/>
      <c r="H26" s="41"/>
      <c r="I26" s="41"/>
      <c r="J26" s="41"/>
      <c r="K26" s="41"/>
      <c r="L26" s="226">
        <v>0.21</v>
      </c>
      <c r="M26" s="227"/>
      <c r="N26" s="227"/>
      <c r="O26" s="227"/>
      <c r="P26" s="41"/>
      <c r="Q26" s="41"/>
      <c r="R26" s="41"/>
      <c r="S26" s="41"/>
      <c r="T26" s="41"/>
      <c r="U26" s="41"/>
      <c r="V26" s="41"/>
      <c r="W26" s="228">
        <f>AK23</f>
        <v>0</v>
      </c>
      <c r="X26" s="227"/>
      <c r="Y26" s="227"/>
      <c r="Z26" s="227"/>
      <c r="AA26" s="227"/>
      <c r="AB26" s="227"/>
      <c r="AC26" s="227"/>
      <c r="AD26" s="227"/>
      <c r="AE26" s="227"/>
      <c r="AF26" s="41"/>
      <c r="AG26" s="41"/>
      <c r="AH26" s="41"/>
      <c r="AI26" s="41"/>
      <c r="AJ26" s="41"/>
      <c r="AK26" s="228">
        <f>W26*0.21</f>
        <v>0</v>
      </c>
      <c r="AL26" s="227"/>
      <c r="AM26" s="227"/>
      <c r="AN26" s="227"/>
      <c r="AO26" s="227"/>
      <c r="AP26" s="41"/>
      <c r="AQ26" s="43"/>
    </row>
    <row r="27" spans="2:71" s="2" customFormat="1" ht="14.45" customHeight="1">
      <c r="B27" s="40"/>
      <c r="C27" s="41"/>
      <c r="D27" s="41"/>
      <c r="E27" s="41"/>
      <c r="F27" s="42" t="s">
        <v>38</v>
      </c>
      <c r="G27" s="41"/>
      <c r="H27" s="41"/>
      <c r="I27" s="41"/>
      <c r="J27" s="41"/>
      <c r="K27" s="41"/>
      <c r="L27" s="226">
        <v>0.15</v>
      </c>
      <c r="M27" s="227"/>
      <c r="N27" s="227"/>
      <c r="O27" s="227"/>
      <c r="P27" s="41"/>
      <c r="Q27" s="41"/>
      <c r="R27" s="41"/>
      <c r="S27" s="41"/>
      <c r="T27" s="41"/>
      <c r="U27" s="41"/>
      <c r="V27" s="41"/>
      <c r="W27" s="228">
        <f>ROUND(BA51,2)</f>
        <v>0</v>
      </c>
      <c r="X27" s="227"/>
      <c r="Y27" s="227"/>
      <c r="Z27" s="227"/>
      <c r="AA27" s="227"/>
      <c r="AB27" s="227"/>
      <c r="AC27" s="227"/>
      <c r="AD27" s="227"/>
      <c r="AE27" s="227"/>
      <c r="AF27" s="41"/>
      <c r="AG27" s="41"/>
      <c r="AH27" s="41"/>
      <c r="AI27" s="41"/>
      <c r="AJ27" s="41"/>
      <c r="AK27" s="228">
        <f>ROUND(AW51,2)</f>
        <v>0</v>
      </c>
      <c r="AL27" s="227"/>
      <c r="AM27" s="227"/>
      <c r="AN27" s="227"/>
      <c r="AO27" s="227"/>
      <c r="AP27" s="41"/>
      <c r="AQ27" s="43"/>
    </row>
    <row r="28" spans="2:71" s="2" customFormat="1" ht="14.45" hidden="1" customHeight="1">
      <c r="B28" s="40"/>
      <c r="C28" s="41"/>
      <c r="D28" s="41"/>
      <c r="E28" s="41"/>
      <c r="F28" s="42" t="s">
        <v>39</v>
      </c>
      <c r="G28" s="41"/>
      <c r="H28" s="41"/>
      <c r="I28" s="41"/>
      <c r="J28" s="41"/>
      <c r="K28" s="41"/>
      <c r="L28" s="226">
        <v>0.21</v>
      </c>
      <c r="M28" s="227"/>
      <c r="N28" s="227"/>
      <c r="O28" s="227"/>
      <c r="P28" s="41"/>
      <c r="Q28" s="41"/>
      <c r="R28" s="41"/>
      <c r="S28" s="41"/>
      <c r="T28" s="41"/>
      <c r="U28" s="41"/>
      <c r="V28" s="41"/>
      <c r="W28" s="228">
        <f>ROUND(BB51,2)</f>
        <v>0</v>
      </c>
      <c r="X28" s="227"/>
      <c r="Y28" s="227"/>
      <c r="Z28" s="227"/>
      <c r="AA28" s="227"/>
      <c r="AB28" s="227"/>
      <c r="AC28" s="227"/>
      <c r="AD28" s="227"/>
      <c r="AE28" s="227"/>
      <c r="AF28" s="41"/>
      <c r="AG28" s="41"/>
      <c r="AH28" s="41"/>
      <c r="AI28" s="41"/>
      <c r="AJ28" s="41"/>
      <c r="AK28" s="228">
        <v>0</v>
      </c>
      <c r="AL28" s="227"/>
      <c r="AM28" s="227"/>
      <c r="AN28" s="227"/>
      <c r="AO28" s="227"/>
      <c r="AP28" s="41"/>
      <c r="AQ28" s="43"/>
    </row>
    <row r="29" spans="2:71" s="2" customFormat="1" ht="14.45" hidden="1" customHeight="1">
      <c r="B29" s="40"/>
      <c r="C29" s="41"/>
      <c r="D29" s="41"/>
      <c r="E29" s="41"/>
      <c r="F29" s="42" t="s">
        <v>40</v>
      </c>
      <c r="G29" s="41"/>
      <c r="H29" s="41"/>
      <c r="I29" s="41"/>
      <c r="J29" s="41"/>
      <c r="K29" s="41"/>
      <c r="L29" s="226">
        <v>0.15</v>
      </c>
      <c r="M29" s="227"/>
      <c r="N29" s="227"/>
      <c r="O29" s="227"/>
      <c r="P29" s="41"/>
      <c r="Q29" s="41"/>
      <c r="R29" s="41"/>
      <c r="S29" s="41"/>
      <c r="T29" s="41"/>
      <c r="U29" s="41"/>
      <c r="V29" s="41"/>
      <c r="W29" s="228">
        <f>ROUND(BC51,2)</f>
        <v>0</v>
      </c>
      <c r="X29" s="227"/>
      <c r="Y29" s="227"/>
      <c r="Z29" s="227"/>
      <c r="AA29" s="227"/>
      <c r="AB29" s="227"/>
      <c r="AC29" s="227"/>
      <c r="AD29" s="227"/>
      <c r="AE29" s="227"/>
      <c r="AF29" s="41"/>
      <c r="AG29" s="41"/>
      <c r="AH29" s="41"/>
      <c r="AI29" s="41"/>
      <c r="AJ29" s="41"/>
      <c r="AK29" s="228">
        <v>0</v>
      </c>
      <c r="AL29" s="227"/>
      <c r="AM29" s="227"/>
      <c r="AN29" s="227"/>
      <c r="AO29" s="227"/>
      <c r="AP29" s="41"/>
      <c r="AQ29" s="43"/>
    </row>
    <row r="30" spans="2:71" s="2" customFormat="1" ht="14.45" hidden="1" customHeight="1">
      <c r="B30" s="40"/>
      <c r="C30" s="41"/>
      <c r="D30" s="41"/>
      <c r="E30" s="41"/>
      <c r="F30" s="42" t="s">
        <v>41</v>
      </c>
      <c r="G30" s="41"/>
      <c r="H30" s="41"/>
      <c r="I30" s="41"/>
      <c r="J30" s="41"/>
      <c r="K30" s="41"/>
      <c r="L30" s="226">
        <v>0</v>
      </c>
      <c r="M30" s="227"/>
      <c r="N30" s="227"/>
      <c r="O30" s="227"/>
      <c r="P30" s="41"/>
      <c r="Q30" s="41"/>
      <c r="R30" s="41"/>
      <c r="S30" s="41"/>
      <c r="T30" s="41"/>
      <c r="U30" s="41"/>
      <c r="V30" s="41"/>
      <c r="W30" s="228">
        <f>ROUND(BD51,2)</f>
        <v>0</v>
      </c>
      <c r="X30" s="227"/>
      <c r="Y30" s="227"/>
      <c r="Z30" s="227"/>
      <c r="AA30" s="227"/>
      <c r="AB30" s="227"/>
      <c r="AC30" s="227"/>
      <c r="AD30" s="227"/>
      <c r="AE30" s="227"/>
      <c r="AF30" s="41"/>
      <c r="AG30" s="41"/>
      <c r="AH30" s="41"/>
      <c r="AI30" s="41"/>
      <c r="AJ30" s="41"/>
      <c r="AK30" s="228">
        <v>0</v>
      </c>
      <c r="AL30" s="227"/>
      <c r="AM30" s="227"/>
      <c r="AN30" s="227"/>
      <c r="AO30" s="227"/>
      <c r="AP30" s="41"/>
      <c r="AQ30" s="43"/>
    </row>
    <row r="31" spans="2:71" s="1" customFormat="1" ht="6.95" customHeight="1">
      <c r="B31" s="34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8"/>
    </row>
    <row r="32" spans="2:71" s="1" customFormat="1" ht="25.9" customHeight="1">
      <c r="B32" s="34"/>
      <c r="C32" s="44"/>
      <c r="D32" s="45" t="s">
        <v>42</v>
      </c>
      <c r="E32" s="46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7" t="s">
        <v>43</v>
      </c>
      <c r="U32" s="46"/>
      <c r="V32" s="46"/>
      <c r="W32" s="46"/>
      <c r="X32" s="232" t="s">
        <v>44</v>
      </c>
      <c r="Y32" s="233"/>
      <c r="Z32" s="233"/>
      <c r="AA32" s="233"/>
      <c r="AB32" s="233"/>
      <c r="AC32" s="46"/>
      <c r="AD32" s="46"/>
      <c r="AE32" s="46"/>
      <c r="AF32" s="46"/>
      <c r="AG32" s="46"/>
      <c r="AH32" s="46"/>
      <c r="AI32" s="46"/>
      <c r="AJ32" s="46"/>
      <c r="AK32" s="234">
        <f>SUM(AK23:AK30)</f>
        <v>0</v>
      </c>
      <c r="AL32" s="233"/>
      <c r="AM32" s="233"/>
      <c r="AN32" s="233"/>
      <c r="AO32" s="235"/>
      <c r="AP32" s="44"/>
      <c r="AQ32" s="48"/>
    </row>
    <row r="33" spans="2:56" s="1" customFormat="1" ht="6.95" customHeight="1">
      <c r="B33" s="34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35"/>
      <c r="AN33" s="35"/>
      <c r="AO33" s="35"/>
      <c r="AP33" s="35"/>
      <c r="AQ33" s="38"/>
    </row>
    <row r="34" spans="2:56" s="1" customFormat="1" ht="6.95" customHeight="1">
      <c r="B34" s="49"/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50"/>
      <c r="N34" s="50"/>
      <c r="O34" s="50"/>
      <c r="P34" s="50"/>
      <c r="Q34" s="50"/>
      <c r="R34" s="50"/>
      <c r="S34" s="50"/>
      <c r="T34" s="50"/>
      <c r="U34" s="50"/>
      <c r="V34" s="50"/>
      <c r="W34" s="50"/>
      <c r="X34" s="50"/>
      <c r="Y34" s="50"/>
      <c r="Z34" s="50"/>
      <c r="AA34" s="50"/>
      <c r="AB34" s="50"/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1"/>
    </row>
    <row r="38" spans="2:56" s="1" customFormat="1" ht="6.95" customHeight="1">
      <c r="B38" s="52"/>
      <c r="C38" s="53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  <c r="AR38" s="34"/>
    </row>
    <row r="39" spans="2:56" s="1" customFormat="1" ht="36.950000000000003" customHeight="1">
      <c r="B39" s="34"/>
      <c r="C39" s="54" t="s">
        <v>45</v>
      </c>
      <c r="AR39" s="34"/>
    </row>
    <row r="40" spans="2:56" s="1" customFormat="1" ht="6.95" customHeight="1">
      <c r="B40" s="34"/>
      <c r="AR40" s="34"/>
    </row>
    <row r="41" spans="2:56" s="3" customFormat="1" ht="14.45" customHeight="1">
      <c r="B41" s="55"/>
      <c r="C41" s="56" t="s">
        <v>15</v>
      </c>
      <c r="L41" s="3">
        <f>K5</f>
        <v>0</v>
      </c>
      <c r="AR41" s="55"/>
    </row>
    <row r="42" spans="2:56" s="4" customFormat="1" ht="36.950000000000003" customHeight="1">
      <c r="B42" s="57"/>
      <c r="C42" s="58" t="s">
        <v>16</v>
      </c>
      <c r="L42" s="243" t="str">
        <f>K6</f>
        <v>MUR Střáž nad Ohří</v>
      </c>
      <c r="M42" s="244"/>
      <c r="N42" s="244"/>
      <c r="O42" s="244"/>
      <c r="P42" s="244"/>
      <c r="Q42" s="244"/>
      <c r="R42" s="244"/>
      <c r="S42" s="244"/>
      <c r="T42" s="244"/>
      <c r="U42" s="244"/>
      <c r="V42" s="244"/>
      <c r="W42" s="244"/>
      <c r="X42" s="244"/>
      <c r="Y42" s="244"/>
      <c r="Z42" s="244"/>
      <c r="AA42" s="244"/>
      <c r="AB42" s="244"/>
      <c r="AC42" s="244"/>
      <c r="AD42" s="244"/>
      <c r="AE42" s="244"/>
      <c r="AF42" s="244"/>
      <c r="AG42" s="244"/>
      <c r="AH42" s="244"/>
      <c r="AI42" s="244"/>
      <c r="AJ42" s="244"/>
      <c r="AK42" s="244"/>
      <c r="AL42" s="244"/>
      <c r="AM42" s="244"/>
      <c r="AN42" s="244"/>
      <c r="AO42" s="244"/>
      <c r="AR42" s="57"/>
    </row>
    <row r="43" spans="2:56" s="1" customFormat="1" ht="6.95" customHeight="1">
      <c r="B43" s="34"/>
      <c r="AR43" s="34"/>
    </row>
    <row r="44" spans="2:56" s="1" customFormat="1" ht="15">
      <c r="B44" s="34"/>
      <c r="C44" s="56" t="s">
        <v>20</v>
      </c>
      <c r="L44" s="59" t="str">
        <f>IF(K8="","",K8)</f>
        <v>Stráž nad Ohří</v>
      </c>
      <c r="AI44" s="56" t="s">
        <v>21</v>
      </c>
      <c r="AM44" s="245">
        <f>IF(AN8= "","",AN8)</f>
        <v>43775</v>
      </c>
      <c r="AN44" s="245"/>
      <c r="AR44" s="34"/>
    </row>
    <row r="45" spans="2:56" s="1" customFormat="1" ht="6.95" customHeight="1">
      <c r="B45" s="34"/>
      <c r="AR45" s="34"/>
    </row>
    <row r="46" spans="2:56" s="1" customFormat="1" ht="15">
      <c r="B46" s="34"/>
      <c r="C46" s="56" t="s">
        <v>24</v>
      </c>
      <c r="L46" s="3" t="str">
        <f>IF(E11= "","",E11)</f>
        <v xml:space="preserve"> </v>
      </c>
      <c r="AI46" s="56" t="s">
        <v>29</v>
      </c>
      <c r="AM46" s="246" t="str">
        <f>IF(E17="","",E17)</f>
        <v xml:space="preserve"> </v>
      </c>
      <c r="AN46" s="246"/>
      <c r="AO46" s="246"/>
      <c r="AP46" s="246"/>
      <c r="AR46" s="34"/>
      <c r="AS46" s="247" t="s">
        <v>46</v>
      </c>
      <c r="AT46" s="248"/>
      <c r="AU46" s="61"/>
      <c r="AV46" s="61"/>
      <c r="AW46" s="61"/>
      <c r="AX46" s="61"/>
      <c r="AY46" s="61"/>
      <c r="AZ46" s="61"/>
      <c r="BA46" s="61"/>
      <c r="BB46" s="61"/>
      <c r="BC46" s="61"/>
      <c r="BD46" s="62"/>
    </row>
    <row r="47" spans="2:56" s="1" customFormat="1" ht="15">
      <c r="B47" s="34"/>
      <c r="C47" s="56" t="s">
        <v>28</v>
      </c>
      <c r="L47" s="3" t="str">
        <f>IF(E14="","",E14)</f>
        <v xml:space="preserve"> </v>
      </c>
      <c r="AR47" s="34"/>
      <c r="AS47" s="249"/>
      <c r="AT47" s="250"/>
      <c r="AU47" s="35"/>
      <c r="AV47" s="35"/>
      <c r="AW47" s="35"/>
      <c r="AX47" s="35"/>
      <c r="AY47" s="35"/>
      <c r="AZ47" s="35"/>
      <c r="BA47" s="35"/>
      <c r="BB47" s="35"/>
      <c r="BC47" s="35"/>
      <c r="BD47" s="63"/>
    </row>
    <row r="48" spans="2:56" s="1" customFormat="1" ht="10.9" customHeight="1">
      <c r="B48" s="34"/>
      <c r="AR48" s="34"/>
      <c r="AS48" s="249"/>
      <c r="AT48" s="250"/>
      <c r="AU48" s="35"/>
      <c r="AV48" s="35"/>
      <c r="AW48" s="35"/>
      <c r="AX48" s="35"/>
      <c r="AY48" s="35"/>
      <c r="AZ48" s="35"/>
      <c r="BA48" s="35"/>
      <c r="BB48" s="35"/>
      <c r="BC48" s="35"/>
      <c r="BD48" s="63"/>
    </row>
    <row r="49" spans="1:91" s="1" customFormat="1" ht="29.25" customHeight="1">
      <c r="B49" s="34"/>
      <c r="C49" s="251" t="s">
        <v>47</v>
      </c>
      <c r="D49" s="230"/>
      <c r="E49" s="230"/>
      <c r="F49" s="230"/>
      <c r="G49" s="230"/>
      <c r="H49" s="64"/>
      <c r="I49" s="229" t="s">
        <v>48</v>
      </c>
      <c r="J49" s="230"/>
      <c r="K49" s="230"/>
      <c r="L49" s="230"/>
      <c r="M49" s="230"/>
      <c r="N49" s="230"/>
      <c r="O49" s="230"/>
      <c r="P49" s="230"/>
      <c r="Q49" s="230"/>
      <c r="R49" s="230"/>
      <c r="S49" s="230"/>
      <c r="T49" s="230"/>
      <c r="U49" s="230"/>
      <c r="V49" s="230"/>
      <c r="W49" s="230"/>
      <c r="X49" s="230"/>
      <c r="Y49" s="230"/>
      <c r="Z49" s="230"/>
      <c r="AA49" s="230"/>
      <c r="AB49" s="230"/>
      <c r="AC49" s="230"/>
      <c r="AD49" s="230"/>
      <c r="AE49" s="230"/>
      <c r="AF49" s="230"/>
      <c r="AG49" s="231" t="s">
        <v>49</v>
      </c>
      <c r="AH49" s="230"/>
      <c r="AI49" s="230"/>
      <c r="AJ49" s="230"/>
      <c r="AK49" s="230"/>
      <c r="AL49" s="230"/>
      <c r="AM49" s="230"/>
      <c r="AN49" s="229" t="s">
        <v>50</v>
      </c>
      <c r="AO49" s="230"/>
      <c r="AP49" s="230"/>
      <c r="AQ49" s="65" t="s">
        <v>51</v>
      </c>
      <c r="AR49" s="34"/>
      <c r="AS49" s="66" t="s">
        <v>52</v>
      </c>
      <c r="AT49" s="67" t="s">
        <v>53</v>
      </c>
      <c r="AU49" s="67" t="s">
        <v>54</v>
      </c>
      <c r="AV49" s="67" t="s">
        <v>55</v>
      </c>
      <c r="AW49" s="67" t="s">
        <v>56</v>
      </c>
      <c r="AX49" s="67" t="s">
        <v>57</v>
      </c>
      <c r="AY49" s="67" t="s">
        <v>58</v>
      </c>
      <c r="AZ49" s="67" t="s">
        <v>59</v>
      </c>
      <c r="BA49" s="67" t="s">
        <v>60</v>
      </c>
      <c r="BB49" s="67" t="s">
        <v>61</v>
      </c>
      <c r="BC49" s="67" t="s">
        <v>62</v>
      </c>
      <c r="BD49" s="68" t="s">
        <v>63</v>
      </c>
    </row>
    <row r="50" spans="1:91" s="1" customFormat="1" ht="10.9" customHeight="1">
      <c r="B50" s="34"/>
      <c r="AR50" s="34"/>
      <c r="AS50" s="69"/>
      <c r="AT50" s="61"/>
      <c r="AU50" s="61"/>
      <c r="AV50" s="61"/>
      <c r="AW50" s="61"/>
      <c r="AX50" s="61"/>
      <c r="AY50" s="61"/>
      <c r="AZ50" s="61"/>
      <c r="BA50" s="61"/>
      <c r="BB50" s="61"/>
      <c r="BC50" s="61"/>
      <c r="BD50" s="62"/>
    </row>
    <row r="51" spans="1:91" s="4" customFormat="1" ht="32.450000000000003" customHeight="1">
      <c r="B51" s="57"/>
      <c r="C51" s="70" t="s">
        <v>64</v>
      </c>
      <c r="D51" s="71"/>
      <c r="E51" s="71"/>
      <c r="F51" s="71"/>
      <c r="G51" s="71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  <c r="AD51" s="71"/>
      <c r="AE51" s="71"/>
      <c r="AF51" s="71"/>
      <c r="AG51" s="241">
        <f>ROUND(SUM(AG52:AG53),2)</f>
        <v>0</v>
      </c>
      <c r="AH51" s="241"/>
      <c r="AI51" s="241"/>
      <c r="AJ51" s="241"/>
      <c r="AK51" s="241"/>
      <c r="AL51" s="241"/>
      <c r="AM51" s="241"/>
      <c r="AN51" s="242">
        <f>SUM(AN52:AP53)</f>
        <v>0</v>
      </c>
      <c r="AO51" s="242"/>
      <c r="AP51" s="242"/>
      <c r="AQ51" s="72" t="s">
        <v>5</v>
      </c>
      <c r="AR51" s="57"/>
      <c r="AS51" s="73">
        <f>ROUND(SUM(AS52:AS53),2)</f>
        <v>0</v>
      </c>
      <c r="AT51" s="74">
        <f>ROUND(SUM(AV51:AW51),2)</f>
        <v>0</v>
      </c>
      <c r="AU51" s="75" t="e">
        <f>ROUND(SUM(AU52:AU53),5)</f>
        <v>#REF!</v>
      </c>
      <c r="AV51" s="74">
        <f>ROUND(AZ51*L26,2)</f>
        <v>0</v>
      </c>
      <c r="AW51" s="74">
        <f>ROUND(BA51*L27,2)</f>
        <v>0</v>
      </c>
      <c r="AX51" s="74">
        <f>ROUND(BB51*L26,2)</f>
        <v>0</v>
      </c>
      <c r="AY51" s="74">
        <f>ROUND(BC51*L27,2)</f>
        <v>0</v>
      </c>
      <c r="AZ51" s="74">
        <f>ROUND(SUM(AZ52:AZ53),2)</f>
        <v>0</v>
      </c>
      <c r="BA51" s="74">
        <f>ROUND(SUM(BA52:BA53),2)</f>
        <v>0</v>
      </c>
      <c r="BB51" s="74">
        <f>ROUND(SUM(BB52:BB53),2)</f>
        <v>0</v>
      </c>
      <c r="BC51" s="74">
        <f>ROUND(SUM(BC52:BC53),2)</f>
        <v>0</v>
      </c>
      <c r="BD51" s="76">
        <f>ROUND(SUM(BD52:BD53),2)</f>
        <v>0</v>
      </c>
      <c r="BS51" s="58" t="s">
        <v>65</v>
      </c>
      <c r="BT51" s="58" t="s">
        <v>66</v>
      </c>
      <c r="BU51" s="77" t="s">
        <v>67</v>
      </c>
      <c r="BV51" s="58" t="s">
        <v>68</v>
      </c>
      <c r="BW51" s="58" t="s">
        <v>7</v>
      </c>
      <c r="BX51" s="58" t="s">
        <v>69</v>
      </c>
      <c r="CL51" s="58" t="s">
        <v>18</v>
      </c>
    </row>
    <row r="52" spans="1:91" s="5" customFormat="1" ht="16.5" customHeight="1">
      <c r="A52" s="78" t="s">
        <v>70</v>
      </c>
      <c r="B52" s="79"/>
      <c r="C52" s="80"/>
      <c r="D52" s="240">
        <v>9</v>
      </c>
      <c r="E52" s="240"/>
      <c r="F52" s="240"/>
      <c r="G52" s="240"/>
      <c r="H52" s="240"/>
      <c r="I52" s="81"/>
      <c r="J52" s="240" t="s">
        <v>231</v>
      </c>
      <c r="K52" s="240"/>
      <c r="L52" s="240"/>
      <c r="M52" s="240"/>
      <c r="N52" s="240"/>
      <c r="O52" s="240"/>
      <c r="P52" s="240"/>
      <c r="Q52" s="240"/>
      <c r="R52" s="240"/>
      <c r="S52" s="240"/>
      <c r="T52" s="240"/>
      <c r="U52" s="240"/>
      <c r="V52" s="240"/>
      <c r="W52" s="240"/>
      <c r="X52" s="240"/>
      <c r="Y52" s="240"/>
      <c r="Z52" s="240"/>
      <c r="AA52" s="240"/>
      <c r="AB52" s="240"/>
      <c r="AC52" s="240"/>
      <c r="AD52" s="240"/>
      <c r="AE52" s="240"/>
      <c r="AF52" s="240"/>
      <c r="AG52" s="238">
        <f>'0009 - MUR Stráž nad Ohří'!J27</f>
        <v>0</v>
      </c>
      <c r="AH52" s="239"/>
      <c r="AI52" s="239"/>
      <c r="AJ52" s="239"/>
      <c r="AK52" s="239"/>
      <c r="AL52" s="239"/>
      <c r="AM52" s="239"/>
      <c r="AN52" s="238">
        <f>AG52*1.21</f>
        <v>0</v>
      </c>
      <c r="AO52" s="239"/>
      <c r="AP52" s="239"/>
      <c r="AQ52" s="82" t="s">
        <v>71</v>
      </c>
      <c r="AR52" s="79"/>
      <c r="AS52" s="83">
        <v>0</v>
      </c>
      <c r="AT52" s="84">
        <f>ROUND(SUM(AV52:AW52),2)</f>
        <v>0</v>
      </c>
      <c r="AU52" s="85" t="e">
        <f>'0009 - MUR Stráž nad Ohří'!P81</f>
        <v>#REF!</v>
      </c>
      <c r="AV52" s="84">
        <f>'0009 - MUR Stráž nad Ohří'!J30</f>
        <v>0</v>
      </c>
      <c r="AW52" s="84">
        <f>'0009 - MUR Stráž nad Ohří'!J31</f>
        <v>0</v>
      </c>
      <c r="AX52" s="84">
        <f>'0009 - MUR Stráž nad Ohří'!J32</f>
        <v>0</v>
      </c>
      <c r="AY52" s="84">
        <f>'0009 - MUR Stráž nad Ohří'!J33</f>
        <v>0</v>
      </c>
      <c r="AZ52" s="84">
        <f>'0009 - MUR Stráž nad Ohří'!F30</f>
        <v>0</v>
      </c>
      <c r="BA52" s="84">
        <f>'0009 - MUR Stráž nad Ohří'!F31</f>
        <v>0</v>
      </c>
      <c r="BB52" s="84">
        <f>'0009 - MUR Stráž nad Ohří'!F32</f>
        <v>0</v>
      </c>
      <c r="BC52" s="84">
        <f>'0009 - MUR Stráž nad Ohří'!F33</f>
        <v>0</v>
      </c>
      <c r="BD52" s="86">
        <f>'0009 - MUR Stráž nad Ohří'!F34</f>
        <v>0</v>
      </c>
      <c r="BT52" s="87" t="s">
        <v>72</v>
      </c>
      <c r="BV52" s="87" t="s">
        <v>68</v>
      </c>
      <c r="BW52" s="87" t="s">
        <v>74</v>
      </c>
      <c r="BX52" s="87" t="s">
        <v>7</v>
      </c>
      <c r="CL52" s="87" t="s">
        <v>18</v>
      </c>
      <c r="CM52" s="87" t="s">
        <v>73</v>
      </c>
    </row>
    <row r="53" spans="1:91" s="5" customFormat="1" ht="16.5" customHeight="1">
      <c r="A53" s="78" t="s">
        <v>70</v>
      </c>
      <c r="B53" s="79"/>
      <c r="C53" s="80"/>
      <c r="D53" s="240" t="s">
        <v>230</v>
      </c>
      <c r="E53" s="240"/>
      <c r="F53" s="240"/>
      <c r="G53" s="240"/>
      <c r="H53" s="240"/>
      <c r="I53" s="81"/>
      <c r="J53" s="240" t="s">
        <v>228</v>
      </c>
      <c r="K53" s="240"/>
      <c r="L53" s="240"/>
      <c r="M53" s="240"/>
      <c r="N53" s="240"/>
      <c r="O53" s="240"/>
      <c r="P53" s="240"/>
      <c r="Q53" s="240"/>
      <c r="R53" s="240"/>
      <c r="S53" s="240"/>
      <c r="T53" s="240"/>
      <c r="U53" s="240"/>
      <c r="V53" s="240"/>
      <c r="W53" s="240"/>
      <c r="X53" s="240"/>
      <c r="Y53" s="240"/>
      <c r="Z53" s="240"/>
      <c r="AA53" s="240"/>
      <c r="AB53" s="240"/>
      <c r="AC53" s="240"/>
      <c r="AD53" s="240"/>
      <c r="AE53" s="240"/>
      <c r="AF53" s="240"/>
      <c r="AG53" s="238">
        <f>'VRN - Vedlejší rozpočtové...'!J27</f>
        <v>0</v>
      </c>
      <c r="AH53" s="239"/>
      <c r="AI53" s="239"/>
      <c r="AJ53" s="239"/>
      <c r="AK53" s="239"/>
      <c r="AL53" s="239"/>
      <c r="AM53" s="239"/>
      <c r="AN53" s="238">
        <f>AG53*1.21</f>
        <v>0</v>
      </c>
      <c r="AO53" s="239"/>
      <c r="AP53" s="239"/>
      <c r="AQ53" s="82" t="s">
        <v>71</v>
      </c>
      <c r="AR53" s="79"/>
      <c r="AS53" s="88">
        <v>0</v>
      </c>
      <c r="AT53" s="89">
        <f>ROUND(SUM(AV53:AW53),2)</f>
        <v>0</v>
      </c>
      <c r="AU53" s="90" t="e">
        <f>'VRN - Vedlejší rozpočtové...'!P78</f>
        <v>#REF!</v>
      </c>
      <c r="AV53" s="89">
        <f>'VRN - Vedlejší rozpočtové...'!J30</f>
        <v>0</v>
      </c>
      <c r="AW53" s="89">
        <f>'VRN - Vedlejší rozpočtové...'!J31</f>
        <v>0</v>
      </c>
      <c r="AX53" s="89">
        <f>'VRN - Vedlejší rozpočtové...'!J32</f>
        <v>0</v>
      </c>
      <c r="AY53" s="89">
        <f>'VRN - Vedlejší rozpočtové...'!J33</f>
        <v>0</v>
      </c>
      <c r="AZ53" s="89">
        <f>'VRN - Vedlejší rozpočtové...'!F30</f>
        <v>0</v>
      </c>
      <c r="BA53" s="89">
        <f>'VRN - Vedlejší rozpočtové...'!F31</f>
        <v>0</v>
      </c>
      <c r="BB53" s="89">
        <f>'VRN - Vedlejší rozpočtové...'!F32</f>
        <v>0</v>
      </c>
      <c r="BC53" s="89">
        <f>'VRN - Vedlejší rozpočtové...'!F33</f>
        <v>0</v>
      </c>
      <c r="BD53" s="91">
        <f>'VRN - Vedlejší rozpočtové...'!F34</f>
        <v>0</v>
      </c>
      <c r="BT53" s="87" t="s">
        <v>72</v>
      </c>
      <c r="BV53" s="87" t="s">
        <v>68</v>
      </c>
      <c r="BW53" s="87" t="s">
        <v>75</v>
      </c>
      <c r="BX53" s="87" t="s">
        <v>7</v>
      </c>
      <c r="CL53" s="87" t="s">
        <v>18</v>
      </c>
      <c r="CM53" s="87" t="s">
        <v>73</v>
      </c>
    </row>
    <row r="54" spans="1:91" s="1" customFormat="1" ht="30" customHeight="1">
      <c r="B54" s="34"/>
      <c r="AR54" s="34"/>
    </row>
    <row r="55" spans="1:91" s="1" customFormat="1" ht="6.95" customHeight="1">
      <c r="B55" s="49"/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  <c r="AJ55" s="50"/>
      <c r="AK55" s="50"/>
      <c r="AL55" s="50"/>
      <c r="AM55" s="50"/>
      <c r="AN55" s="50"/>
      <c r="AO55" s="50"/>
      <c r="AP55" s="50"/>
      <c r="AQ55" s="50"/>
      <c r="AR55" s="34"/>
    </row>
  </sheetData>
  <mergeCells count="43">
    <mergeCell ref="AR2:BE2"/>
    <mergeCell ref="AN53:AP53"/>
    <mergeCell ref="AG53:AM53"/>
    <mergeCell ref="D53:H53"/>
    <mergeCell ref="J53:AF53"/>
    <mergeCell ref="AG51:AM51"/>
    <mergeCell ref="AN51:AP51"/>
    <mergeCell ref="AN52:AP52"/>
    <mergeCell ref="AG52:AM52"/>
    <mergeCell ref="D52:H52"/>
    <mergeCell ref="J52:AF5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L28:O28"/>
    <mergeCell ref="W28:AE28"/>
    <mergeCell ref="AK28:AO28"/>
    <mergeCell ref="L29:O29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</mergeCells>
  <hyperlinks>
    <hyperlink ref="K1:S1" location="C2" display="1) Rekapitulace stavby"/>
    <hyperlink ref="W1:AI1" location="C51" display="2) Rekapitulace objektů stavby a soupisů prací"/>
    <hyperlink ref="A52" location="'SO 401 - Technologie'!C2" display="/"/>
    <hyperlink ref="A53" location="'VON - Vedlejší a ostatní 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97"/>
  <sheetViews>
    <sheetView workbookViewId="0">
      <pane ySplit="1" topLeftCell="A160" activePane="bottomLeft" state="frozen"/>
      <selection pane="bottomLeft" activeCell="I160" sqref="I16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2"/>
      <c r="C1" s="12"/>
      <c r="D1" s="13" t="s">
        <v>1</v>
      </c>
      <c r="E1" s="12"/>
      <c r="F1" s="93" t="s">
        <v>76</v>
      </c>
      <c r="G1" s="256" t="s">
        <v>77</v>
      </c>
      <c r="H1" s="256"/>
      <c r="I1" s="12"/>
      <c r="J1" s="93" t="s">
        <v>78</v>
      </c>
      <c r="K1" s="13" t="s">
        <v>79</v>
      </c>
      <c r="L1" s="93" t="s">
        <v>80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236" t="s">
        <v>8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9" t="s">
        <v>74</v>
      </c>
    </row>
    <row r="3" spans="1:70" ht="6.95" customHeight="1">
      <c r="B3" s="20"/>
      <c r="C3" s="21"/>
      <c r="D3" s="21"/>
      <c r="E3" s="21"/>
      <c r="F3" s="21"/>
      <c r="G3" s="21"/>
      <c r="H3" s="21"/>
      <c r="I3" s="21"/>
      <c r="J3" s="21"/>
      <c r="K3" s="22"/>
      <c r="AT3" s="19" t="s">
        <v>73</v>
      </c>
    </row>
    <row r="4" spans="1:70" ht="36.950000000000003" customHeight="1">
      <c r="B4" s="23"/>
      <c r="C4" s="24"/>
      <c r="D4" s="25" t="s">
        <v>81</v>
      </c>
      <c r="E4" s="24"/>
      <c r="F4" s="24"/>
      <c r="G4" s="24"/>
      <c r="H4" s="24"/>
      <c r="I4" s="24"/>
      <c r="J4" s="24"/>
      <c r="K4" s="26"/>
      <c r="M4" s="27" t="s">
        <v>13</v>
      </c>
      <c r="AT4" s="19" t="s">
        <v>6</v>
      </c>
    </row>
    <row r="5" spans="1:70" ht="6.95" customHeight="1">
      <c r="B5" s="23"/>
      <c r="C5" s="24"/>
      <c r="D5" s="24"/>
      <c r="E5" s="24"/>
      <c r="F5" s="24"/>
      <c r="G5" s="24"/>
      <c r="H5" s="24"/>
      <c r="I5" s="24"/>
      <c r="J5" s="24"/>
      <c r="K5" s="26"/>
    </row>
    <row r="6" spans="1:70" ht="15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26"/>
    </row>
    <row r="7" spans="1:70" ht="16.5" customHeight="1">
      <c r="B7" s="23"/>
      <c r="C7" s="24"/>
      <c r="D7" s="24"/>
      <c r="E7" s="257" t="str">
        <f>'Rekapitulace stavby'!K6</f>
        <v>MUR Střáž nad Ohří</v>
      </c>
      <c r="F7" s="258"/>
      <c r="G7" s="258"/>
      <c r="H7" s="258"/>
      <c r="I7" s="24"/>
      <c r="J7" s="24"/>
      <c r="K7" s="26"/>
    </row>
    <row r="8" spans="1:70" s="1" customFormat="1" ht="15">
      <c r="B8" s="34"/>
      <c r="C8" s="35"/>
      <c r="D8" s="31" t="s">
        <v>82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59" t="s">
        <v>226</v>
      </c>
      <c r="F9" s="259"/>
      <c r="G9" s="259"/>
      <c r="H9" s="259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1" t="s">
        <v>17</v>
      </c>
      <c r="E11" s="35"/>
      <c r="F11" s="29"/>
      <c r="G11" s="35"/>
      <c r="H11" s="35"/>
      <c r="I11" s="31" t="s">
        <v>19</v>
      </c>
      <c r="J11" s="29" t="s">
        <v>5</v>
      </c>
      <c r="K11" s="38"/>
    </row>
    <row r="12" spans="1:70" s="1" customFormat="1" ht="14.45" customHeight="1">
      <c r="B12" s="34"/>
      <c r="C12" s="35"/>
      <c r="D12" s="31" t="s">
        <v>20</v>
      </c>
      <c r="E12" s="35"/>
      <c r="F12" s="170" t="s">
        <v>225</v>
      </c>
      <c r="G12" s="35"/>
      <c r="H12" s="35"/>
      <c r="I12" s="31" t="s">
        <v>21</v>
      </c>
      <c r="J12" s="95">
        <f>'Rekapitulace stavby'!AN8</f>
        <v>43775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1" t="s">
        <v>24</v>
      </c>
      <c r="E14" s="35"/>
      <c r="F14" s="35"/>
      <c r="G14" s="35"/>
      <c r="H14" s="35"/>
      <c r="I14" s="31" t="s">
        <v>25</v>
      </c>
      <c r="J14" s="29" t="str">
        <f>IF('Rekapitulace stavby'!AN10="","",'Rekapitulace stavby'!AN10)</f>
        <v/>
      </c>
      <c r="K14" s="38"/>
    </row>
    <row r="15" spans="1:70" s="1" customFormat="1" ht="18" customHeight="1">
      <c r="B15" s="34"/>
      <c r="C15" s="35"/>
      <c r="D15" s="35"/>
      <c r="E15" s="29" t="str">
        <f>IF('Rekapitulace stavby'!E11="","",'Rekapitulace stavby'!E11)</f>
        <v xml:space="preserve"> </v>
      </c>
      <c r="F15" s="35"/>
      <c r="G15" s="35"/>
      <c r="H15" s="35"/>
      <c r="I15" s="31" t="s">
        <v>27</v>
      </c>
      <c r="J15" s="29" t="str">
        <f>IF('Rekapitulace stavby'!AN11="","",'Rekapitulace stavby'!AN11)</f>
        <v/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1" t="s">
        <v>28</v>
      </c>
      <c r="E17" s="35"/>
      <c r="F17" s="35"/>
      <c r="G17" s="35"/>
      <c r="H17" s="35"/>
      <c r="I17" s="31" t="s">
        <v>25</v>
      </c>
      <c r="J17" s="29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29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1" t="s">
        <v>27</v>
      </c>
      <c r="J18" s="29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1" t="s">
        <v>29</v>
      </c>
      <c r="E20" s="35"/>
      <c r="F20" s="35"/>
      <c r="G20" s="35"/>
      <c r="H20" s="35"/>
      <c r="I20" s="31" t="s">
        <v>25</v>
      </c>
      <c r="J20" s="29" t="str">
        <f>IF('Rekapitulace stavby'!AN16="","",'Rekapitulace stavby'!AN16)</f>
        <v/>
      </c>
      <c r="K20" s="38"/>
    </row>
    <row r="21" spans="2:11" s="1" customFormat="1" ht="18" customHeight="1">
      <c r="B21" s="34"/>
      <c r="C21" s="35"/>
      <c r="D21" s="35"/>
      <c r="E21" s="29" t="str">
        <f>IF('Rekapitulace stavby'!E17="","",'Rekapitulace stavby'!E17)</f>
        <v xml:space="preserve"> </v>
      </c>
      <c r="F21" s="35"/>
      <c r="G21" s="35"/>
      <c r="H21" s="35"/>
      <c r="I21" s="31" t="s">
        <v>27</v>
      </c>
      <c r="J21" s="29" t="str">
        <f>IF('Rekapitulace stavby'!AN17="","",'Rekapitulace stavby'!AN17)</f>
        <v/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1" t="s">
        <v>31</v>
      </c>
      <c r="E23" s="35"/>
      <c r="F23" s="35"/>
      <c r="G23" s="35"/>
      <c r="H23" s="35"/>
      <c r="I23" s="35"/>
      <c r="J23" s="35"/>
      <c r="K23" s="38"/>
    </row>
    <row r="24" spans="2:11" s="6" customFormat="1" ht="16.5" customHeight="1">
      <c r="B24" s="96"/>
      <c r="C24" s="97"/>
      <c r="D24" s="97"/>
      <c r="E24" s="222" t="s">
        <v>5</v>
      </c>
      <c r="F24" s="222"/>
      <c r="G24" s="222"/>
      <c r="H24" s="222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32</v>
      </c>
      <c r="E27" s="35"/>
      <c r="F27" s="35"/>
      <c r="G27" s="35"/>
      <c r="H27" s="35"/>
      <c r="I27" s="35"/>
      <c r="J27" s="101">
        <f>ROUND(J81,2)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34</v>
      </c>
      <c r="G29" s="35"/>
      <c r="H29" s="35"/>
      <c r="I29" s="39" t="s">
        <v>33</v>
      </c>
      <c r="J29" s="39" t="s">
        <v>35</v>
      </c>
      <c r="K29" s="38"/>
    </row>
    <row r="30" spans="2:11" s="1" customFormat="1" ht="14.45" customHeight="1">
      <c r="B30" s="34"/>
      <c r="C30" s="35"/>
      <c r="D30" s="42" t="s">
        <v>36</v>
      </c>
      <c r="E30" s="42" t="s">
        <v>37</v>
      </c>
      <c r="F30" s="102">
        <f>ROUND(SUM(BE81:BE159), 2)</f>
        <v>0</v>
      </c>
      <c r="G30" s="35"/>
      <c r="H30" s="35"/>
      <c r="I30" s="103">
        <v>0.21</v>
      </c>
      <c r="J30" s="102">
        <f>J81*0.21</f>
        <v>0</v>
      </c>
      <c r="K30" s="38"/>
    </row>
    <row r="31" spans="2:11" s="1" customFormat="1" ht="14.45" customHeight="1">
      <c r="B31" s="34"/>
      <c r="C31" s="35"/>
      <c r="D31" s="35"/>
      <c r="E31" s="42" t="s">
        <v>38</v>
      </c>
      <c r="F31" s="102">
        <f>ROUND(SUM(BF81:BF159), 2)</f>
        <v>0</v>
      </c>
      <c r="G31" s="35"/>
      <c r="H31" s="35"/>
      <c r="I31" s="103">
        <v>0.15</v>
      </c>
      <c r="J31" s="102">
        <f>ROUND(ROUND((SUM(BF81:BF159)),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39</v>
      </c>
      <c r="F32" s="102">
        <f>ROUND(SUM(BG81:BG159),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40</v>
      </c>
      <c r="F33" s="102">
        <f>ROUND(SUM(BH81:BH159),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41</v>
      </c>
      <c r="F34" s="102">
        <f>ROUND(SUM(BI81:BI159),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42</v>
      </c>
      <c r="E36" s="64"/>
      <c r="F36" s="64"/>
      <c r="G36" s="106" t="s">
        <v>43</v>
      </c>
      <c r="H36" s="107" t="s">
        <v>44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5" t="s">
        <v>83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1" t="s">
        <v>16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16.5" customHeight="1">
      <c r="B45" s="34"/>
      <c r="C45" s="35"/>
      <c r="D45" s="35"/>
      <c r="E45" s="257" t="str">
        <f>E7</f>
        <v>MUR Střáž nad Ohří</v>
      </c>
      <c r="F45" s="258"/>
      <c r="G45" s="258"/>
      <c r="H45" s="258"/>
      <c r="I45" s="35"/>
      <c r="J45" s="35"/>
      <c r="K45" s="38"/>
    </row>
    <row r="46" spans="2:11" s="1" customFormat="1" ht="14.45" customHeight="1">
      <c r="B46" s="34"/>
      <c r="C46" s="31" t="s">
        <v>82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17.25" customHeight="1">
      <c r="B47" s="34"/>
      <c r="C47" s="35"/>
      <c r="D47" s="35"/>
      <c r="E47" s="260" t="str">
        <f>E9</f>
        <v>0009 - MUR Stráž nad Ohří</v>
      </c>
      <c r="F47" s="261"/>
      <c r="G47" s="261"/>
      <c r="H47" s="261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1" t="s">
        <v>20</v>
      </c>
      <c r="D49" s="35"/>
      <c r="E49" s="35"/>
      <c r="F49" s="29" t="str">
        <f>F12</f>
        <v>Stáž nad Ohří</v>
      </c>
      <c r="G49" s="35"/>
      <c r="H49" s="35"/>
      <c r="I49" s="31" t="s">
        <v>21</v>
      </c>
      <c r="J49" s="95">
        <f>IF(J12="","",J12)</f>
        <v>43775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1" t="s">
        <v>24</v>
      </c>
      <c r="D51" s="35"/>
      <c r="E51" s="35"/>
      <c r="F51" s="29" t="str">
        <f>E15</f>
        <v xml:space="preserve"> </v>
      </c>
      <c r="G51" s="35"/>
      <c r="H51" s="35"/>
      <c r="I51" s="31" t="s">
        <v>29</v>
      </c>
      <c r="J51" s="222" t="str">
        <f>E21</f>
        <v xml:space="preserve"> </v>
      </c>
      <c r="K51" s="38"/>
    </row>
    <row r="52" spans="2:47" s="1" customFormat="1" ht="14.45" customHeight="1">
      <c r="B52" s="34"/>
      <c r="C52" s="31" t="s">
        <v>28</v>
      </c>
      <c r="D52" s="35"/>
      <c r="E52" s="35"/>
      <c r="F52" s="29" t="str">
        <f>IF(E18="","",E18)</f>
        <v xml:space="preserve"> </v>
      </c>
      <c r="G52" s="35"/>
      <c r="H52" s="35"/>
      <c r="I52" s="35"/>
      <c r="J52" s="252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84</v>
      </c>
      <c r="D54" s="104"/>
      <c r="E54" s="104"/>
      <c r="F54" s="104"/>
      <c r="G54" s="104"/>
      <c r="H54" s="104"/>
      <c r="I54" s="104"/>
      <c r="J54" s="112" t="s">
        <v>85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86</v>
      </c>
      <c r="D56" s="35"/>
      <c r="E56" s="35"/>
      <c r="F56" s="35"/>
      <c r="G56" s="35"/>
      <c r="H56" s="35"/>
      <c r="I56" s="35"/>
      <c r="J56" s="101">
        <f>J81</f>
        <v>0</v>
      </c>
      <c r="K56" s="38"/>
      <c r="AU56" s="19" t="s">
        <v>87</v>
      </c>
    </row>
    <row r="57" spans="2:47" s="7" customFormat="1" ht="24.95" customHeight="1">
      <c r="B57" s="115"/>
      <c r="C57" s="116"/>
      <c r="D57" s="117" t="s">
        <v>88</v>
      </c>
      <c r="E57" s="118"/>
      <c r="F57" s="118"/>
      <c r="G57" s="118"/>
      <c r="H57" s="118"/>
      <c r="I57" s="118"/>
      <c r="J57" s="119">
        <f>J82</f>
        <v>0</v>
      </c>
      <c r="K57" s="120"/>
    </row>
    <row r="58" spans="2:47" s="8" customFormat="1" ht="19.899999999999999" customHeight="1">
      <c r="B58" s="121"/>
      <c r="C58" s="122"/>
      <c r="D58" s="123" t="s">
        <v>227</v>
      </c>
      <c r="E58" s="124"/>
      <c r="F58" s="124"/>
      <c r="G58" s="124"/>
      <c r="H58" s="124"/>
      <c r="I58" s="124"/>
      <c r="J58" s="125">
        <f>J83</f>
        <v>0</v>
      </c>
      <c r="K58" s="126"/>
    </row>
    <row r="59" spans="2:47" s="7" customFormat="1" ht="24.95" customHeight="1">
      <c r="B59" s="115"/>
      <c r="C59" s="116"/>
      <c r="D59" s="117" t="s">
        <v>115</v>
      </c>
      <c r="E59" s="118"/>
      <c r="F59" s="118"/>
      <c r="G59" s="118"/>
      <c r="H59" s="118"/>
      <c r="I59" s="118"/>
      <c r="J59" s="119">
        <f>J85</f>
        <v>0</v>
      </c>
      <c r="K59" s="120"/>
    </row>
    <row r="60" spans="2:47" s="8" customFormat="1" ht="19.899999999999999" customHeight="1">
      <c r="B60" s="121"/>
      <c r="C60" s="122"/>
      <c r="D60" s="123" t="s">
        <v>116</v>
      </c>
      <c r="E60" s="124"/>
      <c r="F60" s="124"/>
      <c r="G60" s="124"/>
      <c r="H60" s="124"/>
      <c r="I60" s="124"/>
      <c r="J60" s="125">
        <f>J86</f>
        <v>0</v>
      </c>
      <c r="K60" s="126"/>
    </row>
    <row r="61" spans="2:47" s="8" customFormat="1" ht="19.899999999999999" customHeight="1">
      <c r="B61" s="121"/>
      <c r="C61" s="122"/>
      <c r="D61" s="123" t="s">
        <v>144</v>
      </c>
      <c r="E61" s="123"/>
      <c r="F61" s="124"/>
      <c r="G61" s="124"/>
      <c r="H61" s="124"/>
      <c r="I61" s="124"/>
      <c r="J61" s="125">
        <f>J96</f>
        <v>0</v>
      </c>
      <c r="K61" s="126"/>
    </row>
    <row r="62" spans="2:47" s="1" customFormat="1" ht="21.75" customHeight="1">
      <c r="B62" s="34"/>
      <c r="C62" s="35"/>
      <c r="D62" s="35"/>
      <c r="E62" s="35"/>
      <c r="F62" s="35"/>
      <c r="G62" s="35"/>
      <c r="H62" s="35"/>
      <c r="I62" s="35"/>
      <c r="J62" s="35"/>
      <c r="K62" s="38"/>
    </row>
    <row r="63" spans="2:47" s="1" customFormat="1" ht="6.95" customHeight="1">
      <c r="B63" s="49"/>
      <c r="C63" s="50"/>
      <c r="D63" s="50"/>
      <c r="E63" s="50"/>
      <c r="F63" s="50"/>
      <c r="G63" s="50"/>
      <c r="H63" s="50"/>
      <c r="I63" s="50"/>
      <c r="J63" s="50"/>
      <c r="K63" s="51"/>
    </row>
    <row r="67" spans="2:20" s="1" customFormat="1" ht="6.95" customHeight="1">
      <c r="B67" s="52"/>
      <c r="C67" s="53"/>
      <c r="D67" s="53"/>
      <c r="E67" s="53"/>
      <c r="F67" s="53"/>
      <c r="G67" s="53"/>
      <c r="H67" s="53"/>
      <c r="I67" s="53"/>
      <c r="J67" s="53"/>
      <c r="K67" s="53"/>
      <c r="L67" s="34"/>
    </row>
    <row r="68" spans="2:20" s="1" customFormat="1" ht="36.950000000000003" customHeight="1">
      <c r="B68" s="34"/>
      <c r="C68" s="54" t="s">
        <v>89</v>
      </c>
      <c r="L68" s="34"/>
    </row>
    <row r="69" spans="2:20" s="1" customFormat="1" ht="6.95" customHeight="1">
      <c r="B69" s="34"/>
      <c r="L69" s="34"/>
    </row>
    <row r="70" spans="2:20" s="1" customFormat="1" ht="14.45" customHeight="1">
      <c r="B70" s="34"/>
      <c r="C70" s="56" t="s">
        <v>16</v>
      </c>
      <c r="L70" s="34"/>
    </row>
    <row r="71" spans="2:20" s="1" customFormat="1" ht="16.5" customHeight="1">
      <c r="B71" s="34"/>
      <c r="E71" s="253" t="str">
        <f>E7</f>
        <v>MUR Střáž nad Ohří</v>
      </c>
      <c r="F71" s="254"/>
      <c r="G71" s="254"/>
      <c r="H71" s="254"/>
      <c r="L71" s="34"/>
    </row>
    <row r="72" spans="2:20" s="1" customFormat="1" ht="14.45" customHeight="1">
      <c r="B72" s="34"/>
      <c r="C72" s="56" t="s">
        <v>82</v>
      </c>
      <c r="L72" s="34"/>
    </row>
    <row r="73" spans="2:20" s="1" customFormat="1" ht="17.25" customHeight="1">
      <c r="B73" s="34"/>
      <c r="E73" s="243" t="str">
        <f>E9</f>
        <v>0009 - MUR Stráž nad Ohří</v>
      </c>
      <c r="F73" s="255"/>
      <c r="G73" s="255"/>
      <c r="H73" s="255"/>
      <c r="L73" s="34"/>
    </row>
    <row r="74" spans="2:20" s="1" customFormat="1" ht="6.95" customHeight="1">
      <c r="B74" s="34"/>
      <c r="L74" s="34"/>
    </row>
    <row r="75" spans="2:20" s="1" customFormat="1" ht="18" customHeight="1">
      <c r="B75" s="34"/>
      <c r="C75" s="56" t="s">
        <v>20</v>
      </c>
      <c r="F75" s="127" t="str">
        <f>F12</f>
        <v>Stáž nad Ohří</v>
      </c>
      <c r="I75" s="56" t="s">
        <v>21</v>
      </c>
      <c r="J75" s="60">
        <f>IF(J12="","",J12)</f>
        <v>43775</v>
      </c>
      <c r="L75" s="34"/>
    </row>
    <row r="76" spans="2:20" s="1" customFormat="1" ht="6.95" customHeight="1">
      <c r="B76" s="34"/>
      <c r="L76" s="34"/>
    </row>
    <row r="77" spans="2:20" s="1" customFormat="1" ht="15">
      <c r="B77" s="34"/>
      <c r="C77" s="56" t="s">
        <v>24</v>
      </c>
      <c r="F77" s="127" t="str">
        <f>E15</f>
        <v xml:space="preserve"> </v>
      </c>
      <c r="I77" s="56" t="s">
        <v>29</v>
      </c>
      <c r="J77" s="127" t="str">
        <f>E21</f>
        <v xml:space="preserve"> </v>
      </c>
      <c r="L77" s="34"/>
    </row>
    <row r="78" spans="2:20" s="1" customFormat="1" ht="14.45" customHeight="1">
      <c r="B78" s="34"/>
      <c r="C78" s="56" t="s">
        <v>28</v>
      </c>
      <c r="F78" s="127" t="str">
        <f>IF(E18="","",E18)</f>
        <v xml:space="preserve"> </v>
      </c>
      <c r="L78" s="34"/>
    </row>
    <row r="79" spans="2:20" s="1" customFormat="1" ht="10.35" customHeight="1">
      <c r="B79" s="34"/>
      <c r="L79" s="34"/>
    </row>
    <row r="80" spans="2:20" s="9" customFormat="1" ht="29.25" customHeight="1">
      <c r="B80" s="128"/>
      <c r="C80" s="129" t="s">
        <v>90</v>
      </c>
      <c r="D80" s="130" t="s">
        <v>51</v>
      </c>
      <c r="E80" s="130" t="s">
        <v>47</v>
      </c>
      <c r="F80" s="130" t="s">
        <v>91</v>
      </c>
      <c r="G80" s="130" t="s">
        <v>92</v>
      </c>
      <c r="H80" s="130" t="s">
        <v>93</v>
      </c>
      <c r="I80" s="130" t="s">
        <v>94</v>
      </c>
      <c r="J80" s="130" t="s">
        <v>85</v>
      </c>
      <c r="K80" s="131" t="s">
        <v>95</v>
      </c>
      <c r="L80" s="128"/>
      <c r="M80" s="66" t="s">
        <v>96</v>
      </c>
      <c r="N80" s="67" t="s">
        <v>36</v>
      </c>
      <c r="O80" s="67" t="s">
        <v>97</v>
      </c>
      <c r="P80" s="67" t="s">
        <v>98</v>
      </c>
      <c r="Q80" s="67" t="s">
        <v>99</v>
      </c>
      <c r="R80" s="67" t="s">
        <v>100</v>
      </c>
      <c r="S80" s="67" t="s">
        <v>101</v>
      </c>
      <c r="T80" s="68" t="s">
        <v>102</v>
      </c>
    </row>
    <row r="81" spans="2:65" s="1" customFormat="1" ht="29.25" customHeight="1">
      <c r="B81" s="34"/>
      <c r="C81" s="70" t="s">
        <v>86</v>
      </c>
      <c r="J81" s="132">
        <f>J82+J85</f>
        <v>0</v>
      </c>
      <c r="L81" s="34"/>
      <c r="M81" s="69"/>
      <c r="N81" s="61"/>
      <c r="O81" s="61"/>
      <c r="P81" s="133" t="e">
        <f>P82+P85</f>
        <v>#REF!</v>
      </c>
      <c r="Q81" s="61"/>
      <c r="R81" s="133" t="e">
        <f>R82+R85</f>
        <v>#REF!</v>
      </c>
      <c r="S81" s="61"/>
      <c r="T81" s="134" t="e">
        <f>T82+T85</f>
        <v>#REF!</v>
      </c>
      <c r="AT81" s="19" t="s">
        <v>65</v>
      </c>
      <c r="AU81" s="19" t="s">
        <v>87</v>
      </c>
      <c r="BK81" s="135" t="e">
        <f>BK82+BK85</f>
        <v>#REF!</v>
      </c>
    </row>
    <row r="82" spans="2:65" s="10" customFormat="1" ht="18">
      <c r="B82" s="136"/>
      <c r="D82" s="137" t="s">
        <v>65</v>
      </c>
      <c r="E82" s="138" t="s">
        <v>103</v>
      </c>
      <c r="F82" s="138" t="s">
        <v>104</v>
      </c>
      <c r="J82" s="139">
        <f>SUM(J83)</f>
        <v>0</v>
      </c>
      <c r="L82" s="136"/>
      <c r="M82" s="140"/>
      <c r="N82" s="141"/>
      <c r="O82" s="141"/>
      <c r="P82" s="142" t="e">
        <f>P83+#REF!</f>
        <v>#REF!</v>
      </c>
      <c r="Q82" s="141"/>
      <c r="R82" s="142" t="e">
        <f>R83+#REF!</f>
        <v>#REF!</v>
      </c>
      <c r="S82" s="141"/>
      <c r="T82" s="143" t="e">
        <f>T83+#REF!</f>
        <v>#REF!</v>
      </c>
      <c r="AR82" s="137" t="s">
        <v>72</v>
      </c>
      <c r="AT82" s="144" t="s">
        <v>65</v>
      </c>
      <c r="AU82" s="144" t="s">
        <v>66</v>
      </c>
      <c r="AY82" s="137" t="s">
        <v>105</v>
      </c>
      <c r="BK82" s="145" t="e">
        <f>BK83+#REF!</f>
        <v>#REF!</v>
      </c>
    </row>
    <row r="83" spans="2:65" s="10" customFormat="1" ht="15">
      <c r="B83" s="136"/>
      <c r="D83" s="137" t="s">
        <v>65</v>
      </c>
      <c r="E83" s="146" t="s">
        <v>112</v>
      </c>
      <c r="F83" s="146" t="s">
        <v>106</v>
      </c>
      <c r="J83" s="147">
        <f>SUM(J84:J84)</f>
        <v>0</v>
      </c>
      <c r="L83" s="136"/>
      <c r="M83" s="140"/>
      <c r="N83" s="141"/>
      <c r="O83" s="141"/>
      <c r="P83" s="142">
        <f>SUM(P84:P84)</f>
        <v>0.4</v>
      </c>
      <c r="Q83" s="141"/>
      <c r="R83" s="142">
        <f>SUM(R84:R84)</f>
        <v>1.4E-3</v>
      </c>
      <c r="S83" s="141"/>
      <c r="T83" s="143">
        <f>SUM(T84:T84)</f>
        <v>0</v>
      </c>
      <c r="AR83" s="137" t="s">
        <v>72</v>
      </c>
      <c r="AT83" s="144" t="s">
        <v>65</v>
      </c>
      <c r="AU83" s="144" t="s">
        <v>72</v>
      </c>
      <c r="AY83" s="137" t="s">
        <v>105</v>
      </c>
      <c r="BK83" s="145">
        <f>SUM(BK84:BK84)</f>
        <v>0</v>
      </c>
    </row>
    <row r="84" spans="2:65" s="1" customFormat="1">
      <c r="B84" s="148"/>
      <c r="C84" s="149" t="s">
        <v>72</v>
      </c>
      <c r="D84" s="149" t="s">
        <v>107</v>
      </c>
      <c r="E84" s="180" t="s">
        <v>142</v>
      </c>
      <c r="F84" s="181" t="s">
        <v>143</v>
      </c>
      <c r="G84" s="182" t="s">
        <v>111</v>
      </c>
      <c r="H84" s="183">
        <v>2</v>
      </c>
      <c r="I84" s="154">
        <v>0</v>
      </c>
      <c r="J84" s="154">
        <f t="shared" ref="J84" si="0">ROUND(I84*H84,2)</f>
        <v>0</v>
      </c>
      <c r="K84" s="151"/>
      <c r="L84" s="34"/>
      <c r="M84" s="155" t="s">
        <v>5</v>
      </c>
      <c r="N84" s="156" t="s">
        <v>37</v>
      </c>
      <c r="O84" s="157">
        <v>0.2</v>
      </c>
      <c r="P84" s="157">
        <f t="shared" ref="P84" si="1">O84*H84</f>
        <v>0.4</v>
      </c>
      <c r="Q84" s="157">
        <v>6.9999999999999999E-4</v>
      </c>
      <c r="R84" s="157">
        <f t="shared" ref="R84" si="2">Q84*H84</f>
        <v>1.4E-3</v>
      </c>
      <c r="S84" s="157">
        <v>0</v>
      </c>
      <c r="T84" s="158">
        <f t="shared" ref="T84" si="3">S84*H84</f>
        <v>0</v>
      </c>
      <c r="AR84" s="19" t="s">
        <v>108</v>
      </c>
      <c r="AT84" s="19" t="s">
        <v>107</v>
      </c>
      <c r="AU84" s="19" t="s">
        <v>73</v>
      </c>
      <c r="AY84" s="19" t="s">
        <v>105</v>
      </c>
      <c r="BE84" s="159">
        <f t="shared" ref="BE84" si="4">IF(N84="základní",J84,0)</f>
        <v>0</v>
      </c>
      <c r="BF84" s="159">
        <f t="shared" ref="BF84" si="5">IF(N84="snížená",J84,0)</f>
        <v>0</v>
      </c>
      <c r="BG84" s="159">
        <f t="shared" ref="BG84" si="6">IF(N84="zákl. přenesená",J84,0)</f>
        <v>0</v>
      </c>
      <c r="BH84" s="159">
        <f t="shared" ref="BH84" si="7">IF(N84="sníž. přenesená",J84,0)</f>
        <v>0</v>
      </c>
      <c r="BI84" s="159">
        <f t="shared" ref="BI84" si="8">IF(N84="nulová",J84,0)</f>
        <v>0</v>
      </c>
      <c r="BJ84" s="19" t="s">
        <v>72</v>
      </c>
      <c r="BK84" s="159">
        <f t="shared" ref="BK84" si="9">ROUND(I84*H84,2)</f>
        <v>0</v>
      </c>
      <c r="BL84" s="19" t="s">
        <v>108</v>
      </c>
      <c r="BM84" s="19" t="s">
        <v>117</v>
      </c>
    </row>
    <row r="85" spans="2:65" s="10" customFormat="1" ht="18">
      <c r="B85" s="136"/>
      <c r="D85" s="137" t="s">
        <v>65</v>
      </c>
      <c r="E85" s="138" t="s">
        <v>113</v>
      </c>
      <c r="F85" s="138" t="s">
        <v>118</v>
      </c>
      <c r="J85" s="139">
        <f>J86+J96</f>
        <v>0</v>
      </c>
      <c r="L85" s="136"/>
      <c r="M85" s="140"/>
      <c r="N85" s="141"/>
      <c r="O85" s="141"/>
      <c r="P85" s="142" t="e">
        <f>P86+P96+#REF!</f>
        <v>#REF!</v>
      </c>
      <c r="Q85" s="141"/>
      <c r="R85" s="142" t="e">
        <f>R86+R96+#REF!</f>
        <v>#REF!</v>
      </c>
      <c r="S85" s="141"/>
      <c r="T85" s="143" t="e">
        <f>T86+T96+#REF!</f>
        <v>#REF!</v>
      </c>
      <c r="AR85" s="137" t="s">
        <v>110</v>
      </c>
      <c r="AT85" s="144" t="s">
        <v>65</v>
      </c>
      <c r="AU85" s="144" t="s">
        <v>66</v>
      </c>
      <c r="AY85" s="137" t="s">
        <v>105</v>
      </c>
      <c r="BK85" s="145" t="e">
        <f>BK86+BK96+#REF!</f>
        <v>#REF!</v>
      </c>
    </row>
    <row r="86" spans="2:65" s="10" customFormat="1" ht="15">
      <c r="B86" s="136"/>
      <c r="D86" s="137" t="s">
        <v>65</v>
      </c>
      <c r="E86" s="146" t="s">
        <v>121</v>
      </c>
      <c r="F86" s="184" t="s">
        <v>122</v>
      </c>
      <c r="J86" s="147">
        <f>SUM(J87:J95)</f>
        <v>0</v>
      </c>
      <c r="L86" s="136"/>
      <c r="M86" s="140"/>
      <c r="N86" s="141"/>
      <c r="O86" s="141"/>
      <c r="P86" s="142">
        <f>SUM(P87:P95)</f>
        <v>0</v>
      </c>
      <c r="Q86" s="141"/>
      <c r="R86" s="142">
        <f>SUM(R87:R95)</f>
        <v>0</v>
      </c>
      <c r="S86" s="141"/>
      <c r="T86" s="143">
        <f>SUM(T87:T95)</f>
        <v>0</v>
      </c>
      <c r="AR86" s="137" t="s">
        <v>110</v>
      </c>
      <c r="AT86" s="144" t="s">
        <v>65</v>
      </c>
      <c r="AU86" s="144" t="s">
        <v>72</v>
      </c>
      <c r="AY86" s="137" t="s">
        <v>105</v>
      </c>
      <c r="BK86" s="145">
        <f>SUM(BK87:BK95)</f>
        <v>0</v>
      </c>
    </row>
    <row r="87" spans="2:65" s="1" customFormat="1" ht="36.75" customHeight="1">
      <c r="B87" s="148"/>
      <c r="C87" s="149">
        <v>2</v>
      </c>
      <c r="D87" s="185" t="s">
        <v>107</v>
      </c>
      <c r="E87" s="180" t="s">
        <v>145</v>
      </c>
      <c r="F87" s="181" t="s">
        <v>146</v>
      </c>
      <c r="G87" s="182" t="s">
        <v>114</v>
      </c>
      <c r="H87" s="183">
        <v>28</v>
      </c>
      <c r="I87" s="186">
        <v>0</v>
      </c>
      <c r="J87" s="154">
        <f>ROUND(I87*H87,2)</f>
        <v>0</v>
      </c>
      <c r="K87" s="151"/>
      <c r="L87" s="34"/>
      <c r="M87" s="155" t="s">
        <v>5</v>
      </c>
      <c r="N87" s="156" t="s">
        <v>37</v>
      </c>
      <c r="O87" s="157">
        <v>0</v>
      </c>
      <c r="P87" s="157">
        <f t="shared" ref="P87" si="10">O87*H87</f>
        <v>0</v>
      </c>
      <c r="Q87" s="157">
        <v>0</v>
      </c>
      <c r="R87" s="157">
        <f t="shared" ref="R87" si="11">Q87*H87</f>
        <v>0</v>
      </c>
      <c r="S87" s="157">
        <v>0</v>
      </c>
      <c r="T87" s="158">
        <f t="shared" ref="T87" si="12">S87*H87</f>
        <v>0</v>
      </c>
      <c r="AR87" s="19" t="s">
        <v>119</v>
      </c>
      <c r="AT87" s="19" t="s">
        <v>107</v>
      </c>
      <c r="AU87" s="19" t="s">
        <v>73</v>
      </c>
      <c r="AY87" s="19" t="s">
        <v>105</v>
      </c>
      <c r="BE87" s="159">
        <f t="shared" ref="BE87" si="13">IF(N87="základní",J87,0)</f>
        <v>0</v>
      </c>
      <c r="BF87" s="159">
        <f t="shared" ref="BF87" si="14">IF(N87="snížená",J87,0)</f>
        <v>0</v>
      </c>
      <c r="BG87" s="159">
        <f t="shared" ref="BG87" si="15">IF(N87="zákl. přenesená",J87,0)</f>
        <v>0</v>
      </c>
      <c r="BH87" s="159">
        <f t="shared" ref="BH87" si="16">IF(N87="sníž. přenesená",J87,0)</f>
        <v>0</v>
      </c>
      <c r="BI87" s="159">
        <f t="shared" ref="BI87" si="17">IF(N87="nulová",J87,0)</f>
        <v>0</v>
      </c>
      <c r="BJ87" s="19" t="s">
        <v>72</v>
      </c>
      <c r="BK87" s="159">
        <f t="shared" ref="BK87" si="18">ROUND(I87*H87,2)</f>
        <v>0</v>
      </c>
      <c r="BL87" s="19" t="s">
        <v>119</v>
      </c>
      <c r="BM87" s="19" t="s">
        <v>120</v>
      </c>
    </row>
    <row r="88" spans="2:65" s="179" customFormat="1" ht="29.25">
      <c r="B88" s="148"/>
      <c r="C88" s="149"/>
      <c r="D88" s="200" t="s">
        <v>155</v>
      </c>
      <c r="E88" s="180"/>
      <c r="F88" s="187" t="s">
        <v>149</v>
      </c>
      <c r="G88" s="182"/>
      <c r="H88" s="183"/>
      <c r="I88" s="186"/>
      <c r="J88" s="154"/>
      <c r="K88" s="151"/>
      <c r="L88" s="34"/>
      <c r="M88" s="155"/>
      <c r="N88" s="156"/>
      <c r="O88" s="157"/>
      <c r="P88" s="157"/>
      <c r="Q88" s="157"/>
      <c r="R88" s="157"/>
      <c r="S88" s="157"/>
      <c r="T88" s="158"/>
      <c r="AR88" s="19"/>
      <c r="AT88" s="19"/>
      <c r="AU88" s="19"/>
      <c r="AY88" s="19"/>
      <c r="BE88" s="159"/>
      <c r="BF88" s="159"/>
      <c r="BG88" s="159"/>
      <c r="BH88" s="159"/>
      <c r="BI88" s="159"/>
      <c r="BJ88" s="19"/>
      <c r="BK88" s="159"/>
      <c r="BL88" s="19"/>
      <c r="BM88" s="19"/>
    </row>
    <row r="89" spans="2:65" s="179" customFormat="1">
      <c r="B89" s="148"/>
      <c r="C89" s="149"/>
      <c r="D89" s="200" t="s">
        <v>109</v>
      </c>
      <c r="E89" s="180"/>
      <c r="F89" s="188" t="s">
        <v>150</v>
      </c>
      <c r="G89" s="189"/>
      <c r="H89" s="190" t="s">
        <v>5</v>
      </c>
      <c r="I89" s="186"/>
      <c r="J89" s="154"/>
      <c r="K89" s="151"/>
      <c r="L89" s="34"/>
      <c r="M89" s="155"/>
      <c r="N89" s="156"/>
      <c r="O89" s="157"/>
      <c r="P89" s="157"/>
      <c r="Q89" s="157"/>
      <c r="R89" s="157"/>
      <c r="S89" s="157"/>
      <c r="T89" s="158"/>
      <c r="AR89" s="19"/>
      <c r="AT89" s="19"/>
      <c r="AU89" s="19"/>
      <c r="AY89" s="19"/>
      <c r="BE89" s="159"/>
      <c r="BF89" s="159"/>
      <c r="BG89" s="159"/>
      <c r="BH89" s="159"/>
      <c r="BI89" s="159"/>
      <c r="BJ89" s="19"/>
      <c r="BK89" s="159"/>
      <c r="BL89" s="19"/>
      <c r="BM89" s="19"/>
    </row>
    <row r="90" spans="2:65" s="179" customFormat="1">
      <c r="B90" s="148"/>
      <c r="C90" s="149"/>
      <c r="D90" s="200" t="s">
        <v>109</v>
      </c>
      <c r="E90" s="180"/>
      <c r="F90" s="191" t="s">
        <v>151</v>
      </c>
      <c r="G90" s="192"/>
      <c r="H90" s="193">
        <v>14</v>
      </c>
      <c r="I90" s="186"/>
      <c r="J90" s="154"/>
      <c r="K90" s="151"/>
      <c r="L90" s="34"/>
      <c r="M90" s="155"/>
      <c r="N90" s="156"/>
      <c r="O90" s="157"/>
      <c r="P90" s="157"/>
      <c r="Q90" s="157"/>
      <c r="R90" s="157"/>
      <c r="S90" s="157"/>
      <c r="T90" s="158"/>
      <c r="AR90" s="19"/>
      <c r="AT90" s="19"/>
      <c r="AU90" s="19"/>
      <c r="AY90" s="19"/>
      <c r="BE90" s="159"/>
      <c r="BF90" s="159"/>
      <c r="BG90" s="159"/>
      <c r="BH90" s="159"/>
      <c r="BI90" s="159"/>
      <c r="BJ90" s="19"/>
      <c r="BK90" s="159"/>
      <c r="BL90" s="19"/>
      <c r="BM90" s="19"/>
    </row>
    <row r="91" spans="2:65" s="179" customFormat="1">
      <c r="B91" s="148"/>
      <c r="C91" s="149"/>
      <c r="D91" s="200" t="s">
        <v>109</v>
      </c>
      <c r="E91" s="180"/>
      <c r="F91" s="191" t="s">
        <v>152</v>
      </c>
      <c r="G91" s="192"/>
      <c r="H91" s="193">
        <v>14</v>
      </c>
      <c r="I91" s="186"/>
      <c r="J91" s="154"/>
      <c r="K91" s="151"/>
      <c r="L91" s="34"/>
      <c r="M91" s="155"/>
      <c r="N91" s="156"/>
      <c r="O91" s="157"/>
      <c r="P91" s="157"/>
      <c r="Q91" s="157"/>
      <c r="R91" s="157"/>
      <c r="S91" s="157"/>
      <c r="T91" s="158"/>
      <c r="AR91" s="19"/>
      <c r="AT91" s="19"/>
      <c r="AU91" s="19"/>
      <c r="AY91" s="19"/>
      <c r="BE91" s="159"/>
      <c r="BF91" s="159"/>
      <c r="BG91" s="159"/>
      <c r="BH91" s="159"/>
      <c r="BI91" s="159"/>
      <c r="BJ91" s="19"/>
      <c r="BK91" s="159"/>
      <c r="BL91" s="19"/>
      <c r="BM91" s="19"/>
    </row>
    <row r="92" spans="2:65" s="171" customFormat="1">
      <c r="B92" s="148"/>
      <c r="C92" s="194">
        <v>3</v>
      </c>
      <c r="D92" s="194" t="s">
        <v>113</v>
      </c>
      <c r="E92" s="195" t="s">
        <v>153</v>
      </c>
      <c r="F92" s="196" t="s">
        <v>154</v>
      </c>
      <c r="G92" s="197" t="s">
        <v>114</v>
      </c>
      <c r="H92" s="198">
        <v>28</v>
      </c>
      <c r="I92" s="199">
        <v>0</v>
      </c>
      <c r="J92" s="154">
        <f t="shared" ref="J92" si="19">ROUND(I92*H92,2)</f>
        <v>0</v>
      </c>
      <c r="K92" s="151"/>
      <c r="L92" s="34"/>
      <c r="M92" s="155"/>
      <c r="N92" s="156"/>
      <c r="O92" s="157"/>
      <c r="P92" s="157"/>
      <c r="Q92" s="157"/>
      <c r="R92" s="157"/>
      <c r="S92" s="157"/>
      <c r="T92" s="158"/>
      <c r="AR92" s="19"/>
      <c r="AT92" s="19"/>
      <c r="AU92" s="19"/>
      <c r="AY92" s="19"/>
      <c r="BE92" s="159"/>
      <c r="BF92" s="159"/>
      <c r="BG92" s="159"/>
      <c r="BH92" s="159"/>
      <c r="BI92" s="159"/>
      <c r="BJ92" s="19"/>
      <c r="BK92" s="159"/>
      <c r="BL92" s="19"/>
      <c r="BM92" s="19"/>
    </row>
    <row r="93" spans="2:65" s="179" customFormat="1">
      <c r="B93" s="148"/>
      <c r="C93" s="149"/>
      <c r="D93" s="200" t="s">
        <v>109</v>
      </c>
      <c r="E93" s="190" t="s">
        <v>5</v>
      </c>
      <c r="F93" s="188" t="s">
        <v>150</v>
      </c>
      <c r="G93" s="189"/>
      <c r="H93" s="190" t="s">
        <v>5</v>
      </c>
      <c r="I93" s="199"/>
      <c r="J93" s="154"/>
      <c r="K93" s="151"/>
      <c r="L93" s="34"/>
      <c r="M93" s="155"/>
      <c r="N93" s="156"/>
      <c r="O93" s="157"/>
      <c r="P93" s="157"/>
      <c r="Q93" s="157"/>
      <c r="R93" s="157"/>
      <c r="S93" s="157"/>
      <c r="T93" s="158"/>
      <c r="AR93" s="19"/>
      <c r="AT93" s="19"/>
      <c r="AU93" s="19"/>
      <c r="AY93" s="19"/>
      <c r="BE93" s="159"/>
      <c r="BF93" s="159"/>
      <c r="BG93" s="159"/>
      <c r="BH93" s="159"/>
      <c r="BI93" s="159"/>
      <c r="BJ93" s="19"/>
      <c r="BK93" s="159"/>
      <c r="BL93" s="19"/>
      <c r="BM93" s="19"/>
    </row>
    <row r="94" spans="2:65" s="179" customFormat="1">
      <c r="B94" s="148"/>
      <c r="C94" s="149"/>
      <c r="D94" s="200" t="s">
        <v>109</v>
      </c>
      <c r="E94" s="201" t="s">
        <v>5</v>
      </c>
      <c r="F94" s="191" t="s">
        <v>151</v>
      </c>
      <c r="G94" s="192"/>
      <c r="H94" s="193">
        <v>14</v>
      </c>
      <c r="I94" s="199"/>
      <c r="J94" s="154"/>
      <c r="K94" s="151"/>
      <c r="L94" s="34"/>
      <c r="M94" s="155"/>
      <c r="N94" s="156"/>
      <c r="O94" s="157"/>
      <c r="P94" s="157"/>
      <c r="Q94" s="157"/>
      <c r="R94" s="157"/>
      <c r="S94" s="157"/>
      <c r="T94" s="158"/>
      <c r="AR94" s="19"/>
      <c r="AT94" s="19"/>
      <c r="AU94" s="19"/>
      <c r="AY94" s="19"/>
      <c r="BE94" s="159"/>
      <c r="BF94" s="159"/>
      <c r="BG94" s="159"/>
      <c r="BH94" s="159"/>
      <c r="BI94" s="159"/>
      <c r="BJ94" s="19"/>
      <c r="BK94" s="159"/>
      <c r="BL94" s="19"/>
      <c r="BM94" s="19"/>
    </row>
    <row r="95" spans="2:65" s="179" customFormat="1">
      <c r="B95" s="148"/>
      <c r="C95" s="149"/>
      <c r="D95" s="200" t="s">
        <v>109</v>
      </c>
      <c r="E95" s="201" t="s">
        <v>5</v>
      </c>
      <c r="F95" s="191" t="s">
        <v>152</v>
      </c>
      <c r="G95" s="192"/>
      <c r="H95" s="193">
        <v>14</v>
      </c>
      <c r="I95" s="199"/>
      <c r="J95" s="154"/>
      <c r="K95" s="151"/>
      <c r="L95" s="34"/>
      <c r="M95" s="155"/>
      <c r="N95" s="156"/>
      <c r="O95" s="157"/>
      <c r="P95" s="157"/>
      <c r="Q95" s="157"/>
      <c r="R95" s="157"/>
      <c r="S95" s="157"/>
      <c r="T95" s="158"/>
      <c r="AR95" s="19"/>
      <c r="AT95" s="19"/>
      <c r="AU95" s="19"/>
      <c r="AY95" s="19"/>
      <c r="BE95" s="159"/>
      <c r="BF95" s="159"/>
      <c r="BG95" s="159"/>
      <c r="BH95" s="159"/>
      <c r="BI95" s="159"/>
      <c r="BJ95" s="19"/>
      <c r="BK95" s="159"/>
      <c r="BL95" s="19"/>
      <c r="BM95" s="19"/>
    </row>
    <row r="96" spans="2:65" s="10" customFormat="1" ht="15">
      <c r="B96" s="136"/>
      <c r="D96" s="137" t="s">
        <v>65</v>
      </c>
      <c r="E96" s="146" t="s">
        <v>148</v>
      </c>
      <c r="F96" s="146" t="s">
        <v>147</v>
      </c>
      <c r="J96" s="147">
        <f>SUM(J97:J159)</f>
        <v>0</v>
      </c>
      <c r="L96" s="136"/>
      <c r="M96" s="140"/>
      <c r="N96" s="141"/>
      <c r="O96" s="141"/>
      <c r="P96" s="142">
        <f>SUM(P97:P159)</f>
        <v>53.539999999999992</v>
      </c>
      <c r="Q96" s="141"/>
      <c r="R96" s="142">
        <f>SUM(R97:R159)</f>
        <v>2.70736</v>
      </c>
      <c r="S96" s="141"/>
      <c r="T96" s="143">
        <f>SUM(T97:T159)</f>
        <v>0</v>
      </c>
      <c r="AR96" s="137" t="s">
        <v>110</v>
      </c>
      <c r="AT96" s="144" t="s">
        <v>65</v>
      </c>
      <c r="AU96" s="144" t="s">
        <v>72</v>
      </c>
      <c r="AY96" s="137" t="s">
        <v>105</v>
      </c>
      <c r="BK96" s="145">
        <f>SUM(BK97:BK159)</f>
        <v>0</v>
      </c>
    </row>
    <row r="97" spans="2:65" s="1" customFormat="1" ht="45.75" customHeight="1">
      <c r="B97" s="148"/>
      <c r="C97" s="185">
        <v>4</v>
      </c>
      <c r="D97" s="185" t="s">
        <v>107</v>
      </c>
      <c r="E97" s="180" t="s">
        <v>156</v>
      </c>
      <c r="F97" s="181" t="s">
        <v>157</v>
      </c>
      <c r="G97" s="182" t="s">
        <v>114</v>
      </c>
      <c r="H97" s="183">
        <v>2</v>
      </c>
      <c r="I97" s="186">
        <v>0</v>
      </c>
      <c r="J97" s="154">
        <f t="shared" ref="J97:J154" si="20">ROUND(I97*H97,2)</f>
        <v>0</v>
      </c>
      <c r="K97" s="151"/>
      <c r="L97" s="34"/>
      <c r="M97" s="155" t="s">
        <v>5</v>
      </c>
      <c r="N97" s="156" t="s">
        <v>37</v>
      </c>
      <c r="O97" s="157">
        <v>9.27</v>
      </c>
      <c r="P97" s="157">
        <f t="shared" ref="P97:P158" si="21">O97*H97</f>
        <v>18.54</v>
      </c>
      <c r="Q97" s="157">
        <v>0</v>
      </c>
      <c r="R97" s="157">
        <f t="shared" ref="R97:R158" si="22">Q97*H97</f>
        <v>0</v>
      </c>
      <c r="S97" s="157">
        <v>0</v>
      </c>
      <c r="T97" s="158">
        <f t="shared" ref="T97:T158" si="23">S97*H97</f>
        <v>0</v>
      </c>
      <c r="AR97" s="19" t="s">
        <v>119</v>
      </c>
      <c r="AT97" s="19" t="s">
        <v>107</v>
      </c>
      <c r="AU97" s="19" t="s">
        <v>73</v>
      </c>
      <c r="AY97" s="19" t="s">
        <v>105</v>
      </c>
      <c r="BE97" s="159">
        <f t="shared" ref="BE97:BE158" si="24">IF(N97="základní",J97,0)</f>
        <v>0</v>
      </c>
      <c r="BF97" s="159">
        <f t="shared" ref="BF97:BF158" si="25">IF(N97="snížená",J97,0)</f>
        <v>0</v>
      </c>
      <c r="BG97" s="159">
        <f t="shared" ref="BG97:BG158" si="26">IF(N97="zákl. přenesená",J97,0)</f>
        <v>0</v>
      </c>
      <c r="BH97" s="159">
        <f t="shared" ref="BH97:BH158" si="27">IF(N97="sníž. přenesená",J97,0)</f>
        <v>0</v>
      </c>
      <c r="BI97" s="159">
        <f t="shared" ref="BI97:BI158" si="28">IF(N97="nulová",J97,0)</f>
        <v>0</v>
      </c>
      <c r="BJ97" s="19" t="s">
        <v>72</v>
      </c>
      <c r="BK97" s="159">
        <f t="shared" ref="BK97:BK158" si="29">ROUND(I97*H97,2)</f>
        <v>0</v>
      </c>
      <c r="BL97" s="19" t="s">
        <v>119</v>
      </c>
      <c r="BM97" s="19" t="s">
        <v>123</v>
      </c>
    </row>
    <row r="98" spans="2:65" s="179" customFormat="1" ht="29.25">
      <c r="B98" s="148"/>
      <c r="C98" s="185"/>
      <c r="D98" s="200" t="s">
        <v>155</v>
      </c>
      <c r="E98" s="202"/>
      <c r="F98" s="187" t="s">
        <v>158</v>
      </c>
      <c r="G98" s="202"/>
      <c r="H98" s="202"/>
      <c r="I98" s="186"/>
      <c r="J98" s="154"/>
      <c r="K98" s="151"/>
      <c r="L98" s="34"/>
      <c r="M98" s="155"/>
      <c r="N98" s="156"/>
      <c r="O98" s="157"/>
      <c r="P98" s="157"/>
      <c r="Q98" s="157"/>
      <c r="R98" s="157"/>
      <c r="S98" s="157"/>
      <c r="T98" s="158"/>
      <c r="AR98" s="19"/>
      <c r="AT98" s="19"/>
      <c r="AU98" s="19"/>
      <c r="AY98" s="19"/>
      <c r="BE98" s="159"/>
      <c r="BF98" s="159"/>
      <c r="BG98" s="159"/>
      <c r="BH98" s="159"/>
      <c r="BI98" s="159"/>
      <c r="BJ98" s="19"/>
      <c r="BK98" s="159"/>
      <c r="BL98" s="19"/>
      <c r="BM98" s="19"/>
    </row>
    <row r="99" spans="2:65" s="179" customFormat="1">
      <c r="B99" s="148"/>
      <c r="C99" s="185"/>
      <c r="D99" s="200" t="s">
        <v>109</v>
      </c>
      <c r="E99" s="190" t="s">
        <v>5</v>
      </c>
      <c r="F99" s="188" t="s">
        <v>159</v>
      </c>
      <c r="G99" s="189"/>
      <c r="H99" s="190" t="s">
        <v>5</v>
      </c>
      <c r="I99" s="186"/>
      <c r="J99" s="154"/>
      <c r="K99" s="151"/>
      <c r="L99" s="34"/>
      <c r="M99" s="155"/>
      <c r="N99" s="156"/>
      <c r="O99" s="157"/>
      <c r="P99" s="157"/>
      <c r="Q99" s="157"/>
      <c r="R99" s="157"/>
      <c r="S99" s="157"/>
      <c r="T99" s="158"/>
      <c r="AR99" s="19"/>
      <c r="AT99" s="19"/>
      <c r="AU99" s="19"/>
      <c r="AY99" s="19"/>
      <c r="BE99" s="159"/>
      <c r="BF99" s="159"/>
      <c r="BG99" s="159"/>
      <c r="BH99" s="159"/>
      <c r="BI99" s="159"/>
      <c r="BJ99" s="19"/>
      <c r="BK99" s="159"/>
      <c r="BL99" s="19"/>
      <c r="BM99" s="19"/>
    </row>
    <row r="100" spans="2:65" s="179" customFormat="1">
      <c r="B100" s="148"/>
      <c r="C100" s="185"/>
      <c r="D100" s="200" t="s">
        <v>109</v>
      </c>
      <c r="E100" s="190" t="s">
        <v>5</v>
      </c>
      <c r="F100" s="188" t="s">
        <v>160</v>
      </c>
      <c r="G100" s="189"/>
      <c r="H100" s="193">
        <v>1</v>
      </c>
      <c r="I100" s="186"/>
      <c r="J100" s="154"/>
      <c r="K100" s="151"/>
      <c r="L100" s="34"/>
      <c r="M100" s="155"/>
      <c r="N100" s="156"/>
      <c r="O100" s="157"/>
      <c r="P100" s="157"/>
      <c r="Q100" s="157"/>
      <c r="R100" s="157"/>
      <c r="S100" s="157"/>
      <c r="T100" s="158"/>
      <c r="AR100" s="19"/>
      <c r="AT100" s="19"/>
      <c r="AU100" s="19"/>
      <c r="AY100" s="19"/>
      <c r="BE100" s="159"/>
      <c r="BF100" s="159"/>
      <c r="BG100" s="159"/>
      <c r="BH100" s="159"/>
      <c r="BI100" s="159"/>
      <c r="BJ100" s="19"/>
      <c r="BK100" s="159"/>
      <c r="BL100" s="19"/>
      <c r="BM100" s="19"/>
    </row>
    <row r="101" spans="2:65" s="179" customFormat="1">
      <c r="B101" s="148"/>
      <c r="C101" s="185"/>
      <c r="D101" s="200" t="s">
        <v>109</v>
      </c>
      <c r="E101" s="190" t="s">
        <v>5</v>
      </c>
      <c r="F101" s="188" t="s">
        <v>161</v>
      </c>
      <c r="G101" s="189"/>
      <c r="H101" s="193">
        <v>1</v>
      </c>
      <c r="I101" s="186"/>
      <c r="J101" s="154"/>
      <c r="K101" s="151"/>
      <c r="L101" s="34"/>
      <c r="M101" s="155"/>
      <c r="N101" s="156"/>
      <c r="O101" s="157"/>
      <c r="P101" s="157"/>
      <c r="Q101" s="157"/>
      <c r="R101" s="157"/>
      <c r="S101" s="157"/>
      <c r="T101" s="158"/>
      <c r="AR101" s="19"/>
      <c r="AT101" s="19"/>
      <c r="AU101" s="19"/>
      <c r="AY101" s="19"/>
      <c r="BE101" s="159"/>
      <c r="BF101" s="159"/>
      <c r="BG101" s="159"/>
      <c r="BH101" s="159"/>
      <c r="BI101" s="159"/>
      <c r="BJ101" s="19"/>
      <c r="BK101" s="159"/>
      <c r="BL101" s="19"/>
      <c r="BM101" s="19"/>
    </row>
    <row r="102" spans="2:65" s="173" customFormat="1" ht="24">
      <c r="B102" s="148"/>
      <c r="C102" s="194">
        <v>5</v>
      </c>
      <c r="D102" s="194" t="s">
        <v>113</v>
      </c>
      <c r="E102" s="195" t="s">
        <v>162</v>
      </c>
      <c r="F102" s="196" t="s">
        <v>163</v>
      </c>
      <c r="G102" s="197" t="s">
        <v>114</v>
      </c>
      <c r="H102" s="198">
        <v>2</v>
      </c>
      <c r="I102" s="199">
        <v>0</v>
      </c>
      <c r="J102" s="164">
        <f t="shared" ref="J102" si="30">ROUND(I102*H102,2)</f>
        <v>0</v>
      </c>
      <c r="K102" s="151"/>
      <c r="L102" s="34"/>
      <c r="M102" s="155"/>
      <c r="N102" s="156"/>
      <c r="O102" s="157"/>
      <c r="P102" s="157"/>
      <c r="Q102" s="157"/>
      <c r="R102" s="157"/>
      <c r="S102" s="157"/>
      <c r="T102" s="158"/>
      <c r="AR102" s="19"/>
      <c r="AT102" s="19"/>
      <c r="AU102" s="19"/>
      <c r="AY102" s="19"/>
      <c r="BE102" s="159"/>
      <c r="BF102" s="159"/>
      <c r="BG102" s="159"/>
      <c r="BH102" s="159"/>
      <c r="BI102" s="159"/>
      <c r="BJ102" s="19"/>
      <c r="BK102" s="159"/>
      <c r="BL102" s="19"/>
      <c r="BM102" s="19"/>
    </row>
    <row r="103" spans="2:65" s="179" customFormat="1">
      <c r="B103" s="148"/>
      <c r="C103" s="194"/>
      <c r="D103" s="200" t="s">
        <v>109</v>
      </c>
      <c r="E103" s="190" t="s">
        <v>5</v>
      </c>
      <c r="F103" s="188" t="s">
        <v>159</v>
      </c>
      <c r="G103" s="197"/>
      <c r="H103" s="198"/>
      <c r="I103" s="199"/>
      <c r="J103" s="164"/>
      <c r="K103" s="151"/>
      <c r="L103" s="34"/>
      <c r="M103" s="155"/>
      <c r="N103" s="156"/>
      <c r="O103" s="157"/>
      <c r="P103" s="157"/>
      <c r="Q103" s="157"/>
      <c r="R103" s="157"/>
      <c r="S103" s="157"/>
      <c r="T103" s="158"/>
      <c r="AR103" s="19"/>
      <c r="AT103" s="19"/>
      <c r="AU103" s="19"/>
      <c r="AY103" s="19"/>
      <c r="BE103" s="159"/>
      <c r="BF103" s="159"/>
      <c r="BG103" s="159"/>
      <c r="BH103" s="159"/>
      <c r="BI103" s="159"/>
      <c r="BJ103" s="19"/>
      <c r="BK103" s="159"/>
      <c r="BL103" s="19"/>
      <c r="BM103" s="19"/>
    </row>
    <row r="104" spans="2:65" s="179" customFormat="1">
      <c r="B104" s="148"/>
      <c r="C104" s="194"/>
      <c r="D104" s="200" t="s">
        <v>109</v>
      </c>
      <c r="E104" s="190" t="s">
        <v>5</v>
      </c>
      <c r="F104" s="188" t="s">
        <v>160</v>
      </c>
      <c r="G104" s="197"/>
      <c r="H104" s="193">
        <v>1</v>
      </c>
      <c r="I104" s="199"/>
      <c r="J104" s="164"/>
      <c r="K104" s="151"/>
      <c r="L104" s="34"/>
      <c r="M104" s="155"/>
      <c r="N104" s="156"/>
      <c r="O104" s="157"/>
      <c r="P104" s="157"/>
      <c r="Q104" s="157"/>
      <c r="R104" s="157"/>
      <c r="S104" s="157"/>
      <c r="T104" s="158"/>
      <c r="AR104" s="19"/>
      <c r="AT104" s="19"/>
      <c r="AU104" s="19"/>
      <c r="AY104" s="19"/>
      <c r="BE104" s="159"/>
      <c r="BF104" s="159"/>
      <c r="BG104" s="159"/>
      <c r="BH104" s="159"/>
      <c r="BI104" s="159"/>
      <c r="BJ104" s="19"/>
      <c r="BK104" s="159"/>
      <c r="BL104" s="19"/>
      <c r="BM104" s="19"/>
    </row>
    <row r="105" spans="2:65" s="179" customFormat="1">
      <c r="B105" s="148"/>
      <c r="C105" s="194"/>
      <c r="D105" s="200" t="s">
        <v>109</v>
      </c>
      <c r="E105" s="190" t="s">
        <v>5</v>
      </c>
      <c r="F105" s="188" t="s">
        <v>161</v>
      </c>
      <c r="G105" s="197"/>
      <c r="H105" s="193">
        <v>1</v>
      </c>
      <c r="I105" s="199"/>
      <c r="J105" s="164"/>
      <c r="K105" s="151"/>
      <c r="L105" s="34"/>
      <c r="M105" s="155"/>
      <c r="N105" s="156"/>
      <c r="O105" s="157"/>
      <c r="P105" s="157"/>
      <c r="Q105" s="157"/>
      <c r="R105" s="157"/>
      <c r="S105" s="157"/>
      <c r="T105" s="158"/>
      <c r="AR105" s="19"/>
      <c r="AT105" s="19"/>
      <c r="AU105" s="19"/>
      <c r="AY105" s="19"/>
      <c r="BE105" s="159"/>
      <c r="BF105" s="159"/>
      <c r="BG105" s="159"/>
      <c r="BH105" s="159"/>
      <c r="BI105" s="159"/>
      <c r="BJ105" s="19"/>
      <c r="BK105" s="159"/>
      <c r="BL105" s="19"/>
      <c r="BM105" s="19"/>
    </row>
    <row r="106" spans="2:65" s="1" customFormat="1">
      <c r="B106" s="148"/>
      <c r="C106" s="185">
        <v>6</v>
      </c>
      <c r="D106" s="185" t="s">
        <v>107</v>
      </c>
      <c r="E106" s="180" t="s">
        <v>164</v>
      </c>
      <c r="F106" s="181" t="s">
        <v>165</v>
      </c>
      <c r="G106" s="182" t="s">
        <v>114</v>
      </c>
      <c r="H106" s="183">
        <v>2</v>
      </c>
      <c r="I106" s="186">
        <v>0</v>
      </c>
      <c r="J106" s="164">
        <f t="shared" si="20"/>
        <v>0</v>
      </c>
      <c r="K106" s="161"/>
      <c r="L106" s="165"/>
      <c r="M106" s="166" t="s">
        <v>5</v>
      </c>
      <c r="N106" s="167" t="s">
        <v>37</v>
      </c>
      <c r="O106" s="157">
        <v>0</v>
      </c>
      <c r="P106" s="157">
        <f t="shared" si="21"/>
        <v>0</v>
      </c>
      <c r="Q106" s="157">
        <v>0</v>
      </c>
      <c r="R106" s="157">
        <f t="shared" si="22"/>
        <v>0</v>
      </c>
      <c r="S106" s="157">
        <v>0</v>
      </c>
      <c r="T106" s="158">
        <f t="shared" si="23"/>
        <v>0</v>
      </c>
      <c r="AR106" s="19" t="s">
        <v>124</v>
      </c>
      <c r="AT106" s="19" t="s">
        <v>113</v>
      </c>
      <c r="AU106" s="19" t="s">
        <v>73</v>
      </c>
      <c r="AY106" s="19" t="s">
        <v>105</v>
      </c>
      <c r="BE106" s="159">
        <f t="shared" si="24"/>
        <v>0</v>
      </c>
      <c r="BF106" s="159">
        <f t="shared" si="25"/>
        <v>0</v>
      </c>
      <c r="BG106" s="159">
        <f t="shared" si="26"/>
        <v>0</v>
      </c>
      <c r="BH106" s="159">
        <f t="shared" si="27"/>
        <v>0</v>
      </c>
      <c r="BI106" s="159">
        <f t="shared" si="28"/>
        <v>0</v>
      </c>
      <c r="BJ106" s="19" t="s">
        <v>72</v>
      </c>
      <c r="BK106" s="159">
        <f t="shared" si="29"/>
        <v>0</v>
      </c>
      <c r="BL106" s="19" t="s">
        <v>119</v>
      </c>
      <c r="BM106" s="19" t="s">
        <v>125</v>
      </c>
    </row>
    <row r="107" spans="2:65" s="179" customFormat="1">
      <c r="B107" s="148"/>
      <c r="C107" s="185"/>
      <c r="D107" s="200" t="s">
        <v>109</v>
      </c>
      <c r="E107" s="190" t="s">
        <v>5</v>
      </c>
      <c r="F107" s="188" t="s">
        <v>166</v>
      </c>
      <c r="G107" s="182"/>
      <c r="H107" s="183"/>
      <c r="I107" s="186"/>
      <c r="J107" s="164"/>
      <c r="K107" s="161"/>
      <c r="L107" s="165"/>
      <c r="M107" s="166"/>
      <c r="N107" s="167"/>
      <c r="O107" s="157"/>
      <c r="P107" s="157"/>
      <c r="Q107" s="157"/>
      <c r="R107" s="157"/>
      <c r="S107" s="157"/>
      <c r="T107" s="158"/>
      <c r="AR107" s="19"/>
      <c r="AT107" s="19"/>
      <c r="AU107" s="19"/>
      <c r="AY107" s="19"/>
      <c r="BE107" s="159"/>
      <c r="BF107" s="159"/>
      <c r="BG107" s="159"/>
      <c r="BH107" s="159"/>
      <c r="BI107" s="159"/>
      <c r="BJ107" s="19"/>
      <c r="BK107" s="159"/>
      <c r="BL107" s="19"/>
      <c r="BM107" s="19"/>
    </row>
    <row r="108" spans="2:65" s="179" customFormat="1">
      <c r="B108" s="148"/>
      <c r="C108" s="185"/>
      <c r="D108" s="200" t="s">
        <v>109</v>
      </c>
      <c r="E108" s="190" t="s">
        <v>5</v>
      </c>
      <c r="F108" s="188" t="s">
        <v>171</v>
      </c>
      <c r="G108" s="182"/>
      <c r="H108" s="193">
        <v>2</v>
      </c>
      <c r="I108" s="186"/>
      <c r="J108" s="164"/>
      <c r="K108" s="161"/>
      <c r="L108" s="165"/>
      <c r="M108" s="166"/>
      <c r="N108" s="167"/>
      <c r="O108" s="157"/>
      <c r="P108" s="157"/>
      <c r="Q108" s="157"/>
      <c r="R108" s="157"/>
      <c r="S108" s="157"/>
      <c r="T108" s="158"/>
      <c r="AR108" s="19"/>
      <c r="AT108" s="19"/>
      <c r="AU108" s="19"/>
      <c r="AY108" s="19"/>
      <c r="BE108" s="159"/>
      <c r="BF108" s="159"/>
      <c r="BG108" s="159"/>
      <c r="BH108" s="159"/>
      <c r="BI108" s="159"/>
      <c r="BJ108" s="19"/>
      <c r="BK108" s="159"/>
      <c r="BL108" s="19"/>
      <c r="BM108" s="19"/>
    </row>
    <row r="109" spans="2:65" s="1" customFormat="1">
      <c r="B109" s="148"/>
      <c r="C109" s="194">
        <v>7</v>
      </c>
      <c r="D109" s="194" t="s">
        <v>113</v>
      </c>
      <c r="E109" s="195" t="s">
        <v>172</v>
      </c>
      <c r="F109" s="196" t="s">
        <v>173</v>
      </c>
      <c r="G109" s="197" t="s">
        <v>114</v>
      </c>
      <c r="H109" s="198">
        <v>2</v>
      </c>
      <c r="I109" s="199">
        <v>0</v>
      </c>
      <c r="J109" s="154">
        <f t="shared" si="20"/>
        <v>0</v>
      </c>
      <c r="K109" s="151"/>
      <c r="L109" s="34"/>
      <c r="M109" s="155" t="s">
        <v>5</v>
      </c>
      <c r="N109" s="156" t="s">
        <v>37</v>
      </c>
      <c r="O109" s="157">
        <v>12.1</v>
      </c>
      <c r="P109" s="157">
        <f t="shared" si="21"/>
        <v>24.2</v>
      </c>
      <c r="Q109" s="157">
        <v>0.78010000000000002</v>
      </c>
      <c r="R109" s="157">
        <f t="shared" si="22"/>
        <v>1.5602</v>
      </c>
      <c r="S109" s="157">
        <v>0</v>
      </c>
      <c r="T109" s="158">
        <f t="shared" si="23"/>
        <v>0</v>
      </c>
      <c r="AR109" s="19" t="s">
        <v>119</v>
      </c>
      <c r="AT109" s="19" t="s">
        <v>107</v>
      </c>
      <c r="AU109" s="19" t="s">
        <v>73</v>
      </c>
      <c r="AY109" s="19" t="s">
        <v>105</v>
      </c>
      <c r="BE109" s="159">
        <f t="shared" si="24"/>
        <v>0</v>
      </c>
      <c r="BF109" s="159">
        <f t="shared" si="25"/>
        <v>0</v>
      </c>
      <c r="BG109" s="159">
        <f t="shared" si="26"/>
        <v>0</v>
      </c>
      <c r="BH109" s="159">
        <f t="shared" si="27"/>
        <v>0</v>
      </c>
      <c r="BI109" s="159">
        <f t="shared" si="28"/>
        <v>0</v>
      </c>
      <c r="BJ109" s="19" t="s">
        <v>72</v>
      </c>
      <c r="BK109" s="159">
        <f t="shared" si="29"/>
        <v>0</v>
      </c>
      <c r="BL109" s="19" t="s">
        <v>119</v>
      </c>
      <c r="BM109" s="19" t="s">
        <v>126</v>
      </c>
    </row>
    <row r="110" spans="2:65" s="179" customFormat="1">
      <c r="B110" s="148"/>
      <c r="C110" s="194"/>
      <c r="D110" s="200" t="s">
        <v>109</v>
      </c>
      <c r="E110" s="190" t="s">
        <v>5</v>
      </c>
      <c r="F110" s="188" t="s">
        <v>166</v>
      </c>
      <c r="G110" s="197"/>
      <c r="H110" s="198"/>
      <c r="I110" s="199"/>
      <c r="J110" s="154"/>
      <c r="K110" s="151"/>
      <c r="L110" s="34"/>
      <c r="M110" s="155"/>
      <c r="N110" s="156"/>
      <c r="O110" s="157"/>
      <c r="P110" s="157"/>
      <c r="Q110" s="157"/>
      <c r="R110" s="157"/>
      <c r="S110" s="157"/>
      <c r="T110" s="158"/>
      <c r="AR110" s="19"/>
      <c r="AT110" s="19"/>
      <c r="AU110" s="19"/>
      <c r="AY110" s="19"/>
      <c r="BE110" s="159"/>
      <c r="BF110" s="159"/>
      <c r="BG110" s="159"/>
      <c r="BH110" s="159"/>
      <c r="BI110" s="159"/>
      <c r="BJ110" s="19"/>
      <c r="BK110" s="159"/>
      <c r="BL110" s="19"/>
      <c r="BM110" s="19"/>
    </row>
    <row r="111" spans="2:65" s="179" customFormat="1">
      <c r="B111" s="148"/>
      <c r="C111" s="194"/>
      <c r="D111" s="200" t="s">
        <v>109</v>
      </c>
      <c r="E111" s="190" t="s">
        <v>5</v>
      </c>
      <c r="F111" s="188" t="s">
        <v>167</v>
      </c>
      <c r="G111" s="197"/>
      <c r="H111" s="193">
        <v>1</v>
      </c>
      <c r="I111" s="199"/>
      <c r="J111" s="154"/>
      <c r="K111" s="151"/>
      <c r="L111" s="34"/>
      <c r="M111" s="155"/>
      <c r="N111" s="156"/>
      <c r="O111" s="157"/>
      <c r="P111" s="157"/>
      <c r="Q111" s="157"/>
      <c r="R111" s="157"/>
      <c r="S111" s="157"/>
      <c r="T111" s="158"/>
      <c r="AR111" s="19"/>
      <c r="AT111" s="19"/>
      <c r="AU111" s="19"/>
      <c r="AY111" s="19"/>
      <c r="BE111" s="159"/>
      <c r="BF111" s="159"/>
      <c r="BG111" s="159"/>
      <c r="BH111" s="159"/>
      <c r="BI111" s="159"/>
      <c r="BJ111" s="19"/>
      <c r="BK111" s="159"/>
      <c r="BL111" s="19"/>
      <c r="BM111" s="19"/>
    </row>
    <row r="112" spans="2:65" s="179" customFormat="1">
      <c r="B112" s="148"/>
      <c r="C112" s="194"/>
      <c r="D112" s="200" t="s">
        <v>109</v>
      </c>
      <c r="E112" s="190" t="s">
        <v>5</v>
      </c>
      <c r="F112" s="188" t="s">
        <v>168</v>
      </c>
      <c r="G112" s="197"/>
      <c r="H112" s="193">
        <v>1</v>
      </c>
      <c r="I112" s="199"/>
      <c r="J112" s="154"/>
      <c r="K112" s="151"/>
      <c r="L112" s="34"/>
      <c r="M112" s="155"/>
      <c r="N112" s="156"/>
      <c r="O112" s="157"/>
      <c r="P112" s="157"/>
      <c r="Q112" s="157"/>
      <c r="R112" s="157"/>
      <c r="S112" s="157"/>
      <c r="T112" s="158"/>
      <c r="AR112" s="19"/>
      <c r="AT112" s="19"/>
      <c r="AU112" s="19"/>
      <c r="AY112" s="19"/>
      <c r="BE112" s="159"/>
      <c r="BF112" s="159"/>
      <c r="BG112" s="159"/>
      <c r="BH112" s="159"/>
      <c r="BI112" s="159"/>
      <c r="BJ112" s="19"/>
      <c r="BK112" s="159"/>
      <c r="BL112" s="19"/>
      <c r="BM112" s="19"/>
    </row>
    <row r="113" spans="2:65" s="1" customFormat="1" ht="58.5" customHeight="1">
      <c r="B113" s="148"/>
      <c r="C113" s="185">
        <v>8</v>
      </c>
      <c r="D113" s="185" t="s">
        <v>107</v>
      </c>
      <c r="E113" s="180" t="s">
        <v>169</v>
      </c>
      <c r="F113" s="181" t="s">
        <v>170</v>
      </c>
      <c r="G113" s="182" t="s">
        <v>114</v>
      </c>
      <c r="H113" s="183">
        <v>4</v>
      </c>
      <c r="I113" s="186">
        <v>0</v>
      </c>
      <c r="J113" s="164">
        <f t="shared" si="20"/>
        <v>0</v>
      </c>
      <c r="K113" s="161"/>
      <c r="L113" s="165"/>
      <c r="M113" s="166" t="s">
        <v>5</v>
      </c>
      <c r="N113" s="167" t="s">
        <v>37</v>
      </c>
      <c r="O113" s="157">
        <v>0</v>
      </c>
      <c r="P113" s="157">
        <f t="shared" si="21"/>
        <v>0</v>
      </c>
      <c r="Q113" s="157">
        <v>0</v>
      </c>
      <c r="R113" s="157">
        <f t="shared" si="22"/>
        <v>0</v>
      </c>
      <c r="S113" s="157">
        <v>0</v>
      </c>
      <c r="T113" s="158">
        <f t="shared" si="23"/>
        <v>0</v>
      </c>
      <c r="AR113" s="19" t="s">
        <v>124</v>
      </c>
      <c r="AT113" s="19" t="s">
        <v>113</v>
      </c>
      <c r="AU113" s="19" t="s">
        <v>73</v>
      </c>
      <c r="AY113" s="19" t="s">
        <v>105</v>
      </c>
      <c r="BE113" s="159">
        <f t="shared" si="24"/>
        <v>0</v>
      </c>
      <c r="BF113" s="159">
        <f t="shared" si="25"/>
        <v>0</v>
      </c>
      <c r="BG113" s="159">
        <f t="shared" si="26"/>
        <v>0</v>
      </c>
      <c r="BH113" s="159">
        <f t="shared" si="27"/>
        <v>0</v>
      </c>
      <c r="BI113" s="159">
        <f t="shared" si="28"/>
        <v>0</v>
      </c>
      <c r="BJ113" s="19" t="s">
        <v>72</v>
      </c>
      <c r="BK113" s="159">
        <f t="shared" si="29"/>
        <v>0</v>
      </c>
      <c r="BL113" s="19" t="s">
        <v>119</v>
      </c>
      <c r="BM113" s="19" t="s">
        <v>127</v>
      </c>
    </row>
    <row r="114" spans="2:65" s="179" customFormat="1">
      <c r="B114" s="148"/>
      <c r="C114" s="185"/>
      <c r="D114" s="200" t="s">
        <v>109</v>
      </c>
      <c r="E114" s="190" t="s">
        <v>5</v>
      </c>
      <c r="F114" s="188" t="s">
        <v>174</v>
      </c>
      <c r="G114" s="182"/>
      <c r="H114" s="183"/>
      <c r="I114" s="186"/>
      <c r="J114" s="164"/>
      <c r="K114" s="161"/>
      <c r="L114" s="165"/>
      <c r="M114" s="166"/>
      <c r="N114" s="167"/>
      <c r="O114" s="157"/>
      <c r="P114" s="157"/>
      <c r="Q114" s="157"/>
      <c r="R114" s="157"/>
      <c r="S114" s="157"/>
      <c r="T114" s="158"/>
      <c r="AR114" s="19"/>
      <c r="AT114" s="19"/>
      <c r="AU114" s="19"/>
      <c r="AY114" s="19"/>
      <c r="BE114" s="159"/>
      <c r="BF114" s="159"/>
      <c r="BG114" s="159"/>
      <c r="BH114" s="159"/>
      <c r="BI114" s="159"/>
      <c r="BJ114" s="19"/>
      <c r="BK114" s="159"/>
      <c r="BL114" s="19"/>
      <c r="BM114" s="19"/>
    </row>
    <row r="115" spans="2:65" s="179" customFormat="1">
      <c r="B115" s="148"/>
      <c r="C115" s="185"/>
      <c r="D115" s="200" t="s">
        <v>109</v>
      </c>
      <c r="E115" s="190" t="s">
        <v>5</v>
      </c>
      <c r="F115" s="188" t="s">
        <v>175</v>
      </c>
      <c r="G115" s="182"/>
      <c r="H115" s="183"/>
      <c r="I115" s="186"/>
      <c r="J115" s="164"/>
      <c r="K115" s="161"/>
      <c r="L115" s="165"/>
      <c r="M115" s="166"/>
      <c r="N115" s="167"/>
      <c r="O115" s="157"/>
      <c r="P115" s="157"/>
      <c r="Q115" s="157"/>
      <c r="R115" s="157"/>
      <c r="S115" s="157"/>
      <c r="T115" s="158"/>
      <c r="AR115" s="19"/>
      <c r="AT115" s="19"/>
      <c r="AU115" s="19"/>
      <c r="AY115" s="19"/>
      <c r="BE115" s="159"/>
      <c r="BF115" s="159"/>
      <c r="BG115" s="159"/>
      <c r="BH115" s="159"/>
      <c r="BI115" s="159"/>
      <c r="BJ115" s="19"/>
      <c r="BK115" s="159"/>
      <c r="BL115" s="19"/>
      <c r="BM115" s="19"/>
    </row>
    <row r="116" spans="2:65" s="179" customFormat="1">
      <c r="B116" s="148"/>
      <c r="C116" s="185"/>
      <c r="D116" s="200" t="s">
        <v>109</v>
      </c>
      <c r="E116" s="190" t="s">
        <v>5</v>
      </c>
      <c r="F116" s="188" t="s">
        <v>176</v>
      </c>
      <c r="G116" s="182"/>
      <c r="H116" s="193">
        <v>4</v>
      </c>
      <c r="I116" s="186"/>
      <c r="J116" s="164"/>
      <c r="K116" s="161"/>
      <c r="L116" s="165"/>
      <c r="M116" s="166"/>
      <c r="N116" s="167"/>
      <c r="O116" s="157"/>
      <c r="P116" s="157"/>
      <c r="Q116" s="157"/>
      <c r="R116" s="157"/>
      <c r="S116" s="157"/>
      <c r="T116" s="158"/>
      <c r="AR116" s="19"/>
      <c r="AT116" s="19"/>
      <c r="AU116" s="19"/>
      <c r="AY116" s="19"/>
      <c r="BE116" s="159"/>
      <c r="BF116" s="159"/>
      <c r="BG116" s="159"/>
      <c r="BH116" s="159"/>
      <c r="BI116" s="159"/>
      <c r="BJ116" s="19"/>
      <c r="BK116" s="159"/>
      <c r="BL116" s="19"/>
      <c r="BM116" s="19"/>
    </row>
    <row r="117" spans="2:65" s="1" customFormat="1" ht="39" customHeight="1">
      <c r="B117" s="148"/>
      <c r="C117" s="194">
        <v>9</v>
      </c>
      <c r="D117" s="194" t="s">
        <v>113</v>
      </c>
      <c r="E117" s="195" t="s">
        <v>177</v>
      </c>
      <c r="F117" s="196" t="s">
        <v>178</v>
      </c>
      <c r="G117" s="197" t="s">
        <v>114</v>
      </c>
      <c r="H117" s="198">
        <v>4</v>
      </c>
      <c r="I117" s="199">
        <v>0</v>
      </c>
      <c r="J117" s="154">
        <f t="shared" si="20"/>
        <v>0</v>
      </c>
      <c r="K117" s="151"/>
      <c r="L117" s="34"/>
      <c r="M117" s="155" t="s">
        <v>5</v>
      </c>
      <c r="N117" s="156" t="s">
        <v>37</v>
      </c>
      <c r="O117" s="157">
        <v>2.7</v>
      </c>
      <c r="P117" s="157">
        <f t="shared" si="21"/>
        <v>10.8</v>
      </c>
      <c r="Q117" s="157">
        <v>0.28678999999999999</v>
      </c>
      <c r="R117" s="157">
        <f t="shared" si="22"/>
        <v>1.14716</v>
      </c>
      <c r="S117" s="157">
        <v>0</v>
      </c>
      <c r="T117" s="158">
        <f t="shared" si="23"/>
        <v>0</v>
      </c>
      <c r="AR117" s="19" t="s">
        <v>119</v>
      </c>
      <c r="AT117" s="19" t="s">
        <v>107</v>
      </c>
      <c r="AU117" s="19" t="s">
        <v>73</v>
      </c>
      <c r="AY117" s="19" t="s">
        <v>105</v>
      </c>
      <c r="BE117" s="159">
        <f t="shared" si="24"/>
        <v>0</v>
      </c>
      <c r="BF117" s="159">
        <f t="shared" si="25"/>
        <v>0</v>
      </c>
      <c r="BG117" s="159">
        <f t="shared" si="26"/>
        <v>0</v>
      </c>
      <c r="BH117" s="159">
        <f t="shared" si="27"/>
        <v>0</v>
      </c>
      <c r="BI117" s="159">
        <f t="shared" si="28"/>
        <v>0</v>
      </c>
      <c r="BJ117" s="19" t="s">
        <v>72</v>
      </c>
      <c r="BK117" s="159">
        <f t="shared" si="29"/>
        <v>0</v>
      </c>
      <c r="BL117" s="19" t="s">
        <v>119</v>
      </c>
      <c r="BM117" s="19" t="s">
        <v>128</v>
      </c>
    </row>
    <row r="118" spans="2:65" s="179" customFormat="1">
      <c r="B118" s="148"/>
      <c r="C118" s="194"/>
      <c r="D118" s="200" t="s">
        <v>109</v>
      </c>
      <c r="E118" s="190" t="s">
        <v>5</v>
      </c>
      <c r="F118" s="188" t="s">
        <v>174</v>
      </c>
      <c r="G118" s="197"/>
      <c r="H118" s="198"/>
      <c r="I118" s="199"/>
      <c r="J118" s="154"/>
      <c r="K118" s="151"/>
      <c r="L118" s="34"/>
      <c r="M118" s="155"/>
      <c r="N118" s="156"/>
      <c r="O118" s="157"/>
      <c r="P118" s="157"/>
      <c r="Q118" s="157"/>
      <c r="R118" s="157"/>
      <c r="S118" s="157"/>
      <c r="T118" s="158"/>
      <c r="AR118" s="19"/>
      <c r="AT118" s="19"/>
      <c r="AU118" s="19"/>
      <c r="AY118" s="19"/>
      <c r="BE118" s="159"/>
      <c r="BF118" s="159"/>
      <c r="BG118" s="159"/>
      <c r="BH118" s="159"/>
      <c r="BI118" s="159"/>
      <c r="BJ118" s="19"/>
      <c r="BK118" s="159"/>
      <c r="BL118" s="19"/>
      <c r="BM118" s="19"/>
    </row>
    <row r="119" spans="2:65" s="179" customFormat="1">
      <c r="B119" s="148"/>
      <c r="C119" s="194"/>
      <c r="D119" s="200" t="s">
        <v>109</v>
      </c>
      <c r="E119" s="190" t="s">
        <v>5</v>
      </c>
      <c r="F119" s="188" t="s">
        <v>175</v>
      </c>
      <c r="G119" s="197"/>
      <c r="H119" s="198"/>
      <c r="I119" s="199"/>
      <c r="J119" s="154"/>
      <c r="K119" s="151"/>
      <c r="L119" s="34"/>
      <c r="M119" s="155"/>
      <c r="N119" s="156"/>
      <c r="O119" s="157"/>
      <c r="P119" s="157"/>
      <c r="Q119" s="157"/>
      <c r="R119" s="157"/>
      <c r="S119" s="157"/>
      <c r="T119" s="158"/>
      <c r="AR119" s="19"/>
      <c r="AT119" s="19"/>
      <c r="AU119" s="19"/>
      <c r="AY119" s="19"/>
      <c r="BE119" s="159"/>
      <c r="BF119" s="159"/>
      <c r="BG119" s="159"/>
      <c r="BH119" s="159"/>
      <c r="BI119" s="159"/>
      <c r="BJ119" s="19"/>
      <c r="BK119" s="159"/>
      <c r="BL119" s="19"/>
      <c r="BM119" s="19"/>
    </row>
    <row r="120" spans="2:65" s="179" customFormat="1">
      <c r="B120" s="148"/>
      <c r="C120" s="194"/>
      <c r="D120" s="200" t="s">
        <v>109</v>
      </c>
      <c r="E120" s="190" t="s">
        <v>5</v>
      </c>
      <c r="F120" s="188" t="s">
        <v>176</v>
      </c>
      <c r="G120" s="197"/>
      <c r="H120" s="193">
        <v>4</v>
      </c>
      <c r="I120" s="199"/>
      <c r="J120" s="154"/>
      <c r="K120" s="151"/>
      <c r="L120" s="34"/>
      <c r="M120" s="155"/>
      <c r="N120" s="156"/>
      <c r="O120" s="157"/>
      <c r="P120" s="157"/>
      <c r="Q120" s="157"/>
      <c r="R120" s="157"/>
      <c r="S120" s="157"/>
      <c r="T120" s="158"/>
      <c r="AR120" s="19"/>
      <c r="AT120" s="19"/>
      <c r="AU120" s="19"/>
      <c r="AY120" s="19"/>
      <c r="BE120" s="159"/>
      <c r="BF120" s="159"/>
      <c r="BG120" s="159"/>
      <c r="BH120" s="159"/>
      <c r="BI120" s="159"/>
      <c r="BJ120" s="19"/>
      <c r="BK120" s="159"/>
      <c r="BL120" s="19"/>
      <c r="BM120" s="19"/>
    </row>
    <row r="121" spans="2:65" s="1" customFormat="1">
      <c r="B121" s="148"/>
      <c r="C121" s="194">
        <v>10</v>
      </c>
      <c r="D121" s="194" t="s">
        <v>113</v>
      </c>
      <c r="E121" s="195" t="s">
        <v>179</v>
      </c>
      <c r="F121" s="196" t="s">
        <v>180</v>
      </c>
      <c r="G121" s="197" t="s">
        <v>114</v>
      </c>
      <c r="H121" s="198">
        <v>1</v>
      </c>
      <c r="I121" s="199">
        <v>0</v>
      </c>
      <c r="J121" s="154">
        <f t="shared" si="20"/>
        <v>0</v>
      </c>
      <c r="K121" s="151"/>
      <c r="L121" s="34"/>
      <c r="M121" s="155" t="s">
        <v>5</v>
      </c>
      <c r="N121" s="156" t="s">
        <v>37</v>
      </c>
      <c r="O121" s="157">
        <v>0</v>
      </c>
      <c r="P121" s="157">
        <f t="shared" si="21"/>
        <v>0</v>
      </c>
      <c r="Q121" s="157">
        <v>0</v>
      </c>
      <c r="R121" s="157">
        <f t="shared" si="22"/>
        <v>0</v>
      </c>
      <c r="S121" s="157">
        <v>0</v>
      </c>
      <c r="T121" s="158">
        <f t="shared" si="23"/>
        <v>0</v>
      </c>
      <c r="AR121" s="19" t="s">
        <v>119</v>
      </c>
      <c r="AT121" s="19" t="s">
        <v>107</v>
      </c>
      <c r="AU121" s="19" t="s">
        <v>73</v>
      </c>
      <c r="AY121" s="19" t="s">
        <v>105</v>
      </c>
      <c r="BE121" s="159">
        <f t="shared" si="24"/>
        <v>0</v>
      </c>
      <c r="BF121" s="159">
        <f t="shared" si="25"/>
        <v>0</v>
      </c>
      <c r="BG121" s="159">
        <f t="shared" si="26"/>
        <v>0</v>
      </c>
      <c r="BH121" s="159">
        <f t="shared" si="27"/>
        <v>0</v>
      </c>
      <c r="BI121" s="159">
        <f t="shared" si="28"/>
        <v>0</v>
      </c>
      <c r="BJ121" s="19" t="s">
        <v>72</v>
      </c>
      <c r="BK121" s="159">
        <f t="shared" si="29"/>
        <v>0</v>
      </c>
      <c r="BL121" s="19" t="s">
        <v>119</v>
      </c>
      <c r="BM121" s="19" t="s">
        <v>129</v>
      </c>
    </row>
    <row r="122" spans="2:65" s="179" customFormat="1">
      <c r="B122" s="148"/>
      <c r="C122" s="194"/>
      <c r="D122" s="200" t="s">
        <v>109</v>
      </c>
      <c r="E122" s="190" t="s">
        <v>5</v>
      </c>
      <c r="F122" s="188" t="s">
        <v>174</v>
      </c>
      <c r="G122" s="197"/>
      <c r="H122" s="198"/>
      <c r="I122" s="199"/>
      <c r="J122" s="154"/>
      <c r="K122" s="151"/>
      <c r="L122" s="34"/>
      <c r="M122" s="155"/>
      <c r="N122" s="156"/>
      <c r="O122" s="157"/>
      <c r="P122" s="157"/>
      <c r="Q122" s="157"/>
      <c r="R122" s="157"/>
      <c r="S122" s="157"/>
      <c r="T122" s="158"/>
      <c r="AR122" s="19"/>
      <c r="AT122" s="19"/>
      <c r="AU122" s="19"/>
      <c r="AY122" s="19"/>
      <c r="BE122" s="159"/>
      <c r="BF122" s="159"/>
      <c r="BG122" s="159"/>
      <c r="BH122" s="159"/>
      <c r="BI122" s="159"/>
      <c r="BJ122" s="19"/>
      <c r="BK122" s="159"/>
      <c r="BL122" s="19"/>
      <c r="BM122" s="19"/>
    </row>
    <row r="123" spans="2:65" s="173" customFormat="1">
      <c r="B123" s="148"/>
      <c r="C123" s="194">
        <v>11</v>
      </c>
      <c r="D123" s="194" t="s">
        <v>113</v>
      </c>
      <c r="E123" s="195" t="s">
        <v>181</v>
      </c>
      <c r="F123" s="196" t="s">
        <v>182</v>
      </c>
      <c r="G123" s="197" t="s">
        <v>114</v>
      </c>
      <c r="H123" s="198">
        <v>2</v>
      </c>
      <c r="I123" s="199">
        <v>0</v>
      </c>
      <c r="J123" s="154">
        <f t="shared" ref="J123" si="31">ROUND(I123*H123,2)</f>
        <v>0</v>
      </c>
      <c r="K123" s="151"/>
      <c r="L123" s="34"/>
      <c r="M123" s="155"/>
      <c r="N123" s="156"/>
      <c r="O123" s="157"/>
      <c r="P123" s="157"/>
      <c r="Q123" s="157"/>
      <c r="R123" s="157"/>
      <c r="S123" s="157"/>
      <c r="T123" s="158"/>
      <c r="AR123" s="19"/>
      <c r="AT123" s="19"/>
      <c r="AU123" s="19"/>
      <c r="AY123" s="19"/>
      <c r="BE123" s="159"/>
      <c r="BF123" s="159"/>
      <c r="BG123" s="159"/>
      <c r="BH123" s="159"/>
      <c r="BI123" s="159"/>
      <c r="BJ123" s="19"/>
      <c r="BK123" s="159"/>
      <c r="BL123" s="19"/>
      <c r="BM123" s="19"/>
    </row>
    <row r="124" spans="2:65" s="179" customFormat="1">
      <c r="B124" s="148"/>
      <c r="C124" s="194"/>
      <c r="D124" s="200" t="s">
        <v>109</v>
      </c>
      <c r="E124" s="190" t="s">
        <v>5</v>
      </c>
      <c r="F124" s="188" t="s">
        <v>174</v>
      </c>
      <c r="G124" s="189"/>
      <c r="H124" s="190" t="s">
        <v>5</v>
      </c>
      <c r="I124" s="199"/>
      <c r="J124" s="154"/>
      <c r="K124" s="151"/>
      <c r="L124" s="34"/>
      <c r="M124" s="155"/>
      <c r="N124" s="156"/>
      <c r="O124" s="157"/>
      <c r="P124" s="157"/>
      <c r="Q124" s="157"/>
      <c r="R124" s="157"/>
      <c r="S124" s="157"/>
      <c r="T124" s="158"/>
      <c r="AR124" s="19"/>
      <c r="AT124" s="19"/>
      <c r="AU124" s="19"/>
      <c r="AY124" s="19"/>
      <c r="BE124" s="159"/>
      <c r="BF124" s="159"/>
      <c r="BG124" s="159"/>
      <c r="BH124" s="159"/>
      <c r="BI124" s="159"/>
      <c r="BJ124" s="19"/>
      <c r="BK124" s="159"/>
      <c r="BL124" s="19"/>
      <c r="BM124" s="19"/>
    </row>
    <row r="125" spans="2:65" s="179" customFormat="1">
      <c r="B125" s="148"/>
      <c r="C125" s="194"/>
      <c r="D125" s="200" t="s">
        <v>109</v>
      </c>
      <c r="E125" s="190" t="s">
        <v>5</v>
      </c>
      <c r="F125" s="188" t="s">
        <v>183</v>
      </c>
      <c r="G125" s="189"/>
      <c r="H125" s="193">
        <v>2</v>
      </c>
      <c r="I125" s="199"/>
      <c r="J125" s="154"/>
      <c r="K125" s="151"/>
      <c r="L125" s="34"/>
      <c r="M125" s="155"/>
      <c r="N125" s="156"/>
      <c r="O125" s="157"/>
      <c r="P125" s="157"/>
      <c r="Q125" s="157"/>
      <c r="R125" s="157"/>
      <c r="S125" s="157"/>
      <c r="T125" s="158"/>
      <c r="AR125" s="19"/>
      <c r="AT125" s="19"/>
      <c r="AU125" s="19"/>
      <c r="AY125" s="19"/>
      <c r="BE125" s="159"/>
      <c r="BF125" s="159"/>
      <c r="BG125" s="159"/>
      <c r="BH125" s="159"/>
      <c r="BI125" s="159"/>
      <c r="BJ125" s="19"/>
      <c r="BK125" s="159"/>
      <c r="BL125" s="19"/>
      <c r="BM125" s="19"/>
    </row>
    <row r="126" spans="2:65" s="1" customFormat="1">
      <c r="B126" s="148"/>
      <c r="C126" s="185">
        <v>12</v>
      </c>
      <c r="D126" s="185" t="s">
        <v>107</v>
      </c>
      <c r="E126" s="180" t="s">
        <v>184</v>
      </c>
      <c r="F126" s="181" t="s">
        <v>185</v>
      </c>
      <c r="G126" s="182" t="s">
        <v>114</v>
      </c>
      <c r="H126" s="183">
        <v>4</v>
      </c>
      <c r="I126" s="186">
        <v>0</v>
      </c>
      <c r="J126" s="164">
        <f t="shared" si="20"/>
        <v>0</v>
      </c>
      <c r="K126" s="161"/>
      <c r="L126" s="165"/>
      <c r="M126" s="166" t="s">
        <v>5</v>
      </c>
      <c r="N126" s="167" t="s">
        <v>37</v>
      </c>
      <c r="O126" s="157">
        <v>0</v>
      </c>
      <c r="P126" s="157">
        <f t="shared" si="21"/>
        <v>0</v>
      </c>
      <c r="Q126" s="157">
        <v>0</v>
      </c>
      <c r="R126" s="157">
        <f t="shared" si="22"/>
        <v>0</v>
      </c>
      <c r="S126" s="157">
        <v>0</v>
      </c>
      <c r="T126" s="158">
        <f t="shared" si="23"/>
        <v>0</v>
      </c>
      <c r="AR126" s="19" t="s">
        <v>124</v>
      </c>
      <c r="AT126" s="19" t="s">
        <v>113</v>
      </c>
      <c r="AU126" s="19" t="s">
        <v>73</v>
      </c>
      <c r="AY126" s="19" t="s">
        <v>105</v>
      </c>
      <c r="BE126" s="159">
        <f t="shared" si="24"/>
        <v>0</v>
      </c>
      <c r="BF126" s="159">
        <f t="shared" si="25"/>
        <v>0</v>
      </c>
      <c r="BG126" s="159">
        <f t="shared" si="26"/>
        <v>0</v>
      </c>
      <c r="BH126" s="159">
        <f t="shared" si="27"/>
        <v>0</v>
      </c>
      <c r="BI126" s="159">
        <f t="shared" si="28"/>
        <v>0</v>
      </c>
      <c r="BJ126" s="19" t="s">
        <v>72</v>
      </c>
      <c r="BK126" s="159">
        <f t="shared" si="29"/>
        <v>0</v>
      </c>
      <c r="BL126" s="19" t="s">
        <v>119</v>
      </c>
      <c r="BM126" s="19" t="s">
        <v>130</v>
      </c>
    </row>
    <row r="127" spans="2:65" s="179" customFormat="1">
      <c r="B127" s="148"/>
      <c r="C127" s="185"/>
      <c r="D127" s="200" t="s">
        <v>109</v>
      </c>
      <c r="E127" s="190" t="s">
        <v>5</v>
      </c>
      <c r="F127" s="188" t="s">
        <v>174</v>
      </c>
      <c r="G127" s="182"/>
      <c r="H127" s="183"/>
      <c r="I127" s="186"/>
      <c r="J127" s="164"/>
      <c r="K127" s="161"/>
      <c r="L127" s="165"/>
      <c r="M127" s="166"/>
      <c r="N127" s="167"/>
      <c r="O127" s="157"/>
      <c r="P127" s="157"/>
      <c r="Q127" s="157"/>
      <c r="R127" s="157"/>
      <c r="S127" s="157"/>
      <c r="T127" s="158"/>
      <c r="AR127" s="19"/>
      <c r="AT127" s="19"/>
      <c r="AU127" s="19"/>
      <c r="AY127" s="19"/>
      <c r="BE127" s="159"/>
      <c r="BF127" s="159"/>
      <c r="BG127" s="159"/>
      <c r="BH127" s="159"/>
      <c r="BI127" s="159"/>
      <c r="BJ127" s="19"/>
      <c r="BK127" s="159"/>
      <c r="BL127" s="19"/>
      <c r="BM127" s="19"/>
    </row>
    <row r="128" spans="2:65" s="179" customFormat="1">
      <c r="B128" s="148"/>
      <c r="C128" s="185"/>
      <c r="D128" s="200" t="s">
        <v>109</v>
      </c>
      <c r="E128" s="190" t="s">
        <v>5</v>
      </c>
      <c r="F128" s="188" t="s">
        <v>175</v>
      </c>
      <c r="G128" s="182"/>
      <c r="H128" s="183"/>
      <c r="I128" s="186"/>
      <c r="J128" s="164"/>
      <c r="K128" s="161"/>
      <c r="L128" s="165"/>
      <c r="M128" s="166"/>
      <c r="N128" s="167"/>
      <c r="O128" s="157"/>
      <c r="P128" s="157"/>
      <c r="Q128" s="157"/>
      <c r="R128" s="157"/>
      <c r="S128" s="157"/>
      <c r="T128" s="158"/>
      <c r="AR128" s="19"/>
      <c r="AT128" s="19"/>
      <c r="AU128" s="19"/>
      <c r="AY128" s="19"/>
      <c r="BE128" s="159"/>
      <c r="BF128" s="159"/>
      <c r="BG128" s="159"/>
      <c r="BH128" s="159"/>
      <c r="BI128" s="159"/>
      <c r="BJ128" s="19"/>
      <c r="BK128" s="159"/>
      <c r="BL128" s="19"/>
      <c r="BM128" s="19"/>
    </row>
    <row r="129" spans="2:65" s="179" customFormat="1">
      <c r="B129" s="148"/>
      <c r="C129" s="185"/>
      <c r="D129" s="200" t="s">
        <v>109</v>
      </c>
      <c r="E129" s="190" t="s">
        <v>5</v>
      </c>
      <c r="F129" s="188" t="s">
        <v>176</v>
      </c>
      <c r="G129" s="182"/>
      <c r="H129" s="193">
        <v>4</v>
      </c>
      <c r="I129" s="186"/>
      <c r="J129" s="164"/>
      <c r="K129" s="161"/>
      <c r="L129" s="165"/>
      <c r="M129" s="166"/>
      <c r="N129" s="167"/>
      <c r="O129" s="157"/>
      <c r="P129" s="157"/>
      <c r="Q129" s="157"/>
      <c r="R129" s="157"/>
      <c r="S129" s="157"/>
      <c r="T129" s="158"/>
      <c r="AR129" s="19"/>
      <c r="AT129" s="19"/>
      <c r="AU129" s="19"/>
      <c r="AY129" s="19"/>
      <c r="BE129" s="159"/>
      <c r="BF129" s="159"/>
      <c r="BG129" s="159"/>
      <c r="BH129" s="159"/>
      <c r="BI129" s="159"/>
      <c r="BJ129" s="19"/>
      <c r="BK129" s="159"/>
      <c r="BL129" s="19"/>
      <c r="BM129" s="19"/>
    </row>
    <row r="130" spans="2:65" s="173" customFormat="1" ht="79.5" customHeight="1">
      <c r="B130" s="148"/>
      <c r="C130" s="185">
        <v>13</v>
      </c>
      <c r="D130" s="185" t="s">
        <v>107</v>
      </c>
      <c r="E130" s="180" t="s">
        <v>186</v>
      </c>
      <c r="F130" s="181" t="s">
        <v>187</v>
      </c>
      <c r="G130" s="182" t="s">
        <v>114</v>
      </c>
      <c r="H130" s="183">
        <v>4</v>
      </c>
      <c r="I130" s="186">
        <v>0</v>
      </c>
      <c r="J130" s="164">
        <f t="shared" si="20"/>
        <v>0</v>
      </c>
      <c r="K130" s="161"/>
      <c r="L130" s="165"/>
      <c r="M130" s="166"/>
      <c r="N130" s="167"/>
      <c r="O130" s="157"/>
      <c r="P130" s="157"/>
      <c r="Q130" s="157"/>
      <c r="R130" s="157"/>
      <c r="S130" s="157"/>
      <c r="T130" s="158"/>
      <c r="AR130" s="19"/>
      <c r="AT130" s="19"/>
      <c r="AU130" s="19"/>
      <c r="AY130" s="19"/>
      <c r="BE130" s="159"/>
      <c r="BF130" s="159"/>
      <c r="BG130" s="159"/>
      <c r="BH130" s="159"/>
      <c r="BI130" s="159"/>
      <c r="BJ130" s="19"/>
      <c r="BK130" s="159"/>
      <c r="BL130" s="19"/>
      <c r="BM130" s="19"/>
    </row>
    <row r="131" spans="2:65" s="179" customFormat="1">
      <c r="B131" s="148"/>
      <c r="C131" s="185"/>
      <c r="D131" s="200" t="s">
        <v>109</v>
      </c>
      <c r="E131" s="190" t="s">
        <v>5</v>
      </c>
      <c r="F131" s="188" t="s">
        <v>174</v>
      </c>
      <c r="G131" s="182"/>
      <c r="H131" s="183"/>
      <c r="I131" s="186"/>
      <c r="J131" s="164"/>
      <c r="K131" s="161"/>
      <c r="L131" s="165"/>
      <c r="M131" s="166"/>
      <c r="N131" s="167"/>
      <c r="O131" s="157"/>
      <c r="P131" s="157"/>
      <c r="Q131" s="157"/>
      <c r="R131" s="157"/>
      <c r="S131" s="157"/>
      <c r="T131" s="158"/>
      <c r="AR131" s="19"/>
      <c r="AT131" s="19"/>
      <c r="AU131" s="19"/>
      <c r="AY131" s="19"/>
      <c r="BE131" s="159"/>
      <c r="BF131" s="159"/>
      <c r="BG131" s="159"/>
      <c r="BH131" s="159"/>
      <c r="BI131" s="159"/>
      <c r="BJ131" s="19"/>
      <c r="BK131" s="159"/>
      <c r="BL131" s="19"/>
      <c r="BM131" s="19"/>
    </row>
    <row r="132" spans="2:65" s="179" customFormat="1">
      <c r="B132" s="148"/>
      <c r="C132" s="185"/>
      <c r="D132" s="200" t="s">
        <v>109</v>
      </c>
      <c r="E132" s="190" t="s">
        <v>5</v>
      </c>
      <c r="F132" s="188" t="s">
        <v>175</v>
      </c>
      <c r="G132" s="182"/>
      <c r="H132" s="183"/>
      <c r="I132" s="186"/>
      <c r="J132" s="164"/>
      <c r="K132" s="161"/>
      <c r="L132" s="165"/>
      <c r="M132" s="166"/>
      <c r="N132" s="167"/>
      <c r="O132" s="157"/>
      <c r="P132" s="157"/>
      <c r="Q132" s="157"/>
      <c r="R132" s="157"/>
      <c r="S132" s="157"/>
      <c r="T132" s="158"/>
      <c r="AR132" s="19"/>
      <c r="AT132" s="19"/>
      <c r="AU132" s="19"/>
      <c r="AY132" s="19"/>
      <c r="BE132" s="159"/>
      <c r="BF132" s="159"/>
      <c r="BG132" s="159"/>
      <c r="BH132" s="159"/>
      <c r="BI132" s="159"/>
      <c r="BJ132" s="19"/>
      <c r="BK132" s="159"/>
      <c r="BL132" s="19"/>
      <c r="BM132" s="19"/>
    </row>
    <row r="133" spans="2:65" s="179" customFormat="1">
      <c r="B133" s="148"/>
      <c r="C133" s="185"/>
      <c r="D133" s="200" t="s">
        <v>109</v>
      </c>
      <c r="E133" s="190" t="s">
        <v>5</v>
      </c>
      <c r="F133" s="188" t="s">
        <v>176</v>
      </c>
      <c r="G133" s="182"/>
      <c r="H133" s="193">
        <v>4</v>
      </c>
      <c r="I133" s="186"/>
      <c r="J133" s="164"/>
      <c r="K133" s="161"/>
      <c r="L133" s="165"/>
      <c r="M133" s="166"/>
      <c r="N133" s="167"/>
      <c r="O133" s="157"/>
      <c r="P133" s="157"/>
      <c r="Q133" s="157"/>
      <c r="R133" s="157"/>
      <c r="S133" s="157"/>
      <c r="T133" s="158"/>
      <c r="AR133" s="19"/>
      <c r="AT133" s="19"/>
      <c r="AU133" s="19"/>
      <c r="AY133" s="19"/>
      <c r="BE133" s="159"/>
      <c r="BF133" s="159"/>
      <c r="BG133" s="159"/>
      <c r="BH133" s="159"/>
      <c r="BI133" s="159"/>
      <c r="BJ133" s="19"/>
      <c r="BK133" s="159"/>
      <c r="BL133" s="19"/>
      <c r="BM133" s="19"/>
    </row>
    <row r="134" spans="2:65" s="173" customFormat="1" ht="48" customHeight="1">
      <c r="B134" s="148"/>
      <c r="C134" s="185">
        <v>14</v>
      </c>
      <c r="D134" s="185" t="s">
        <v>107</v>
      </c>
      <c r="E134" s="180" t="s">
        <v>188</v>
      </c>
      <c r="F134" s="181" t="s">
        <v>189</v>
      </c>
      <c r="G134" s="182" t="s">
        <v>114</v>
      </c>
      <c r="H134" s="183">
        <v>2</v>
      </c>
      <c r="I134" s="186">
        <v>0</v>
      </c>
      <c r="J134" s="164">
        <f t="shared" si="20"/>
        <v>0</v>
      </c>
      <c r="K134" s="161"/>
      <c r="L134" s="165"/>
      <c r="M134" s="166"/>
      <c r="N134" s="167"/>
      <c r="O134" s="157"/>
      <c r="P134" s="157"/>
      <c r="Q134" s="157"/>
      <c r="R134" s="157"/>
      <c r="S134" s="157"/>
      <c r="T134" s="158"/>
      <c r="AR134" s="19"/>
      <c r="AT134" s="19"/>
      <c r="AU134" s="19"/>
      <c r="AY134" s="19"/>
      <c r="BE134" s="159"/>
      <c r="BF134" s="159"/>
      <c r="BG134" s="159"/>
      <c r="BH134" s="159"/>
      <c r="BI134" s="159"/>
      <c r="BJ134" s="19"/>
      <c r="BK134" s="159"/>
      <c r="BL134" s="19"/>
      <c r="BM134" s="19"/>
    </row>
    <row r="135" spans="2:65" s="179" customFormat="1">
      <c r="B135" s="148"/>
      <c r="C135" s="185"/>
      <c r="D135" s="200" t="s">
        <v>109</v>
      </c>
      <c r="E135" s="190" t="s">
        <v>5</v>
      </c>
      <c r="F135" s="188" t="s">
        <v>166</v>
      </c>
      <c r="G135" s="182"/>
      <c r="H135" s="183"/>
      <c r="I135" s="186"/>
      <c r="J135" s="164"/>
      <c r="K135" s="161"/>
      <c r="L135" s="165"/>
      <c r="M135" s="166"/>
      <c r="N135" s="167"/>
      <c r="O135" s="157"/>
      <c r="P135" s="157"/>
      <c r="Q135" s="157"/>
      <c r="R135" s="157"/>
      <c r="S135" s="157"/>
      <c r="T135" s="158"/>
      <c r="AR135" s="19"/>
      <c r="AT135" s="19"/>
      <c r="AU135" s="19"/>
      <c r="AY135" s="19"/>
      <c r="BE135" s="159"/>
      <c r="BF135" s="159"/>
      <c r="BG135" s="159"/>
      <c r="BH135" s="159"/>
      <c r="BI135" s="159"/>
      <c r="BJ135" s="19"/>
      <c r="BK135" s="159"/>
      <c r="BL135" s="19"/>
      <c r="BM135" s="19"/>
    </row>
    <row r="136" spans="2:65" s="179" customFormat="1">
      <c r="B136" s="148"/>
      <c r="C136" s="185"/>
      <c r="D136" s="200" t="s">
        <v>109</v>
      </c>
      <c r="E136" s="190" t="s">
        <v>5</v>
      </c>
      <c r="F136" s="188" t="s">
        <v>190</v>
      </c>
      <c r="G136" s="182"/>
      <c r="H136" s="193">
        <v>2</v>
      </c>
      <c r="I136" s="186"/>
      <c r="J136" s="164"/>
      <c r="K136" s="161"/>
      <c r="L136" s="165"/>
      <c r="M136" s="166"/>
      <c r="N136" s="167"/>
      <c r="O136" s="157"/>
      <c r="P136" s="157"/>
      <c r="Q136" s="157"/>
      <c r="R136" s="157"/>
      <c r="S136" s="157"/>
      <c r="T136" s="158"/>
      <c r="AR136" s="19"/>
      <c r="AT136" s="19"/>
      <c r="AU136" s="19"/>
      <c r="AY136" s="19"/>
      <c r="BE136" s="159"/>
      <c r="BF136" s="159"/>
      <c r="BG136" s="159"/>
      <c r="BH136" s="159"/>
      <c r="BI136" s="159"/>
      <c r="BJ136" s="19"/>
      <c r="BK136" s="159"/>
      <c r="BL136" s="19"/>
      <c r="BM136" s="19"/>
    </row>
    <row r="137" spans="2:65" s="173" customFormat="1">
      <c r="B137" s="148"/>
      <c r="C137" s="194">
        <v>15</v>
      </c>
      <c r="D137" s="194" t="s">
        <v>113</v>
      </c>
      <c r="E137" s="195" t="s">
        <v>191</v>
      </c>
      <c r="F137" s="196" t="s">
        <v>192</v>
      </c>
      <c r="G137" s="197" t="s">
        <v>114</v>
      </c>
      <c r="H137" s="198">
        <v>2</v>
      </c>
      <c r="I137" s="199">
        <v>0</v>
      </c>
      <c r="J137" s="164">
        <f t="shared" ref="J137:J147" si="32">ROUND(I137*H137,2)</f>
        <v>0</v>
      </c>
      <c r="K137" s="161"/>
      <c r="L137" s="165"/>
      <c r="M137" s="166"/>
      <c r="N137" s="167"/>
      <c r="O137" s="157"/>
      <c r="P137" s="157"/>
      <c r="Q137" s="157"/>
      <c r="R137" s="157"/>
      <c r="S137" s="157"/>
      <c r="T137" s="158"/>
      <c r="AR137" s="19"/>
      <c r="AT137" s="19"/>
      <c r="AU137" s="19"/>
      <c r="AY137" s="19"/>
      <c r="BE137" s="159"/>
      <c r="BF137" s="159"/>
      <c r="BG137" s="159"/>
      <c r="BH137" s="159"/>
      <c r="BI137" s="159"/>
      <c r="BJ137" s="19"/>
      <c r="BK137" s="159"/>
      <c r="BL137" s="19"/>
      <c r="BM137" s="19"/>
    </row>
    <row r="138" spans="2:65" s="179" customFormat="1">
      <c r="B138" s="148"/>
      <c r="C138" s="194"/>
      <c r="D138" s="200" t="s">
        <v>109</v>
      </c>
      <c r="E138" s="190" t="s">
        <v>5</v>
      </c>
      <c r="F138" s="188" t="s">
        <v>166</v>
      </c>
      <c r="G138" s="197"/>
      <c r="H138" s="198"/>
      <c r="I138" s="199"/>
      <c r="J138" s="164"/>
      <c r="K138" s="161"/>
      <c r="L138" s="165"/>
      <c r="M138" s="166"/>
      <c r="N138" s="167"/>
      <c r="O138" s="157"/>
      <c r="P138" s="157"/>
      <c r="Q138" s="157"/>
      <c r="R138" s="157"/>
      <c r="S138" s="157"/>
      <c r="T138" s="158"/>
      <c r="AR138" s="19"/>
      <c r="AT138" s="19"/>
      <c r="AU138" s="19"/>
      <c r="AY138" s="19"/>
      <c r="BE138" s="159"/>
      <c r="BF138" s="159"/>
      <c r="BG138" s="159"/>
      <c r="BH138" s="159"/>
      <c r="BI138" s="159"/>
      <c r="BJ138" s="19"/>
      <c r="BK138" s="159"/>
      <c r="BL138" s="19"/>
      <c r="BM138" s="19"/>
    </row>
    <row r="139" spans="2:65" s="179" customFormat="1">
      <c r="B139" s="148"/>
      <c r="C139" s="194"/>
      <c r="D139" s="200" t="s">
        <v>109</v>
      </c>
      <c r="E139" s="190" t="s">
        <v>5</v>
      </c>
      <c r="F139" s="188" t="s">
        <v>190</v>
      </c>
      <c r="G139" s="197"/>
      <c r="H139" s="193">
        <v>2</v>
      </c>
      <c r="I139" s="199"/>
      <c r="J139" s="164"/>
      <c r="K139" s="161"/>
      <c r="L139" s="165"/>
      <c r="M139" s="166"/>
      <c r="N139" s="167"/>
      <c r="O139" s="157"/>
      <c r="P139" s="157"/>
      <c r="Q139" s="157"/>
      <c r="R139" s="157"/>
      <c r="S139" s="157"/>
      <c r="T139" s="158"/>
      <c r="AR139" s="19"/>
      <c r="AT139" s="19"/>
      <c r="AU139" s="19"/>
      <c r="AY139" s="19"/>
      <c r="BE139" s="159"/>
      <c r="BF139" s="159"/>
      <c r="BG139" s="159"/>
      <c r="BH139" s="159"/>
      <c r="BI139" s="159"/>
      <c r="BJ139" s="19"/>
      <c r="BK139" s="159"/>
      <c r="BL139" s="19"/>
      <c r="BM139" s="19"/>
    </row>
    <row r="140" spans="2:65" s="173" customFormat="1" ht="40.5" customHeight="1">
      <c r="B140" s="148"/>
      <c r="C140" s="185">
        <v>16</v>
      </c>
      <c r="D140" s="185" t="s">
        <v>107</v>
      </c>
      <c r="E140" s="180" t="s">
        <v>193</v>
      </c>
      <c r="F140" s="181" t="s">
        <v>194</v>
      </c>
      <c r="G140" s="182" t="s">
        <v>114</v>
      </c>
      <c r="H140" s="183">
        <v>2</v>
      </c>
      <c r="I140" s="186">
        <v>0</v>
      </c>
      <c r="J140" s="164">
        <f t="shared" si="32"/>
        <v>0</v>
      </c>
      <c r="K140" s="161"/>
      <c r="L140" s="165"/>
      <c r="M140" s="166"/>
      <c r="N140" s="167"/>
      <c r="O140" s="157"/>
      <c r="P140" s="157"/>
      <c r="Q140" s="157"/>
      <c r="R140" s="157"/>
      <c r="S140" s="157"/>
      <c r="T140" s="158"/>
      <c r="AR140" s="19"/>
      <c r="AT140" s="19"/>
      <c r="AU140" s="19"/>
      <c r="AY140" s="19"/>
      <c r="BE140" s="159"/>
      <c r="BF140" s="159"/>
      <c r="BG140" s="159"/>
      <c r="BH140" s="159"/>
      <c r="BI140" s="159"/>
      <c r="BJ140" s="19"/>
      <c r="BK140" s="159"/>
      <c r="BL140" s="19"/>
      <c r="BM140" s="19"/>
    </row>
    <row r="141" spans="2:65" s="179" customFormat="1" ht="86.25" customHeight="1">
      <c r="B141" s="148"/>
      <c r="C141" s="185"/>
      <c r="D141" s="200" t="s">
        <v>155</v>
      </c>
      <c r="E141" s="202"/>
      <c r="F141" s="187" t="s">
        <v>195</v>
      </c>
      <c r="G141" s="182"/>
      <c r="H141" s="183"/>
      <c r="I141" s="186"/>
      <c r="J141" s="164"/>
      <c r="K141" s="161"/>
      <c r="L141" s="165"/>
      <c r="M141" s="166"/>
      <c r="N141" s="167"/>
      <c r="O141" s="157"/>
      <c r="P141" s="157"/>
      <c r="Q141" s="157"/>
      <c r="R141" s="157"/>
      <c r="S141" s="157"/>
      <c r="T141" s="158"/>
      <c r="AR141" s="19"/>
      <c r="AT141" s="19"/>
      <c r="AU141" s="19"/>
      <c r="AY141" s="19"/>
      <c r="BE141" s="159"/>
      <c r="BF141" s="159"/>
      <c r="BG141" s="159"/>
      <c r="BH141" s="159"/>
      <c r="BI141" s="159"/>
      <c r="BJ141" s="19"/>
      <c r="BK141" s="159"/>
      <c r="BL141" s="19"/>
      <c r="BM141" s="19"/>
    </row>
    <row r="142" spans="2:65" s="179" customFormat="1">
      <c r="B142" s="148"/>
      <c r="C142" s="185"/>
      <c r="D142" s="200" t="s">
        <v>109</v>
      </c>
      <c r="E142" s="190" t="s">
        <v>5</v>
      </c>
      <c r="F142" s="188" t="s">
        <v>166</v>
      </c>
      <c r="G142" s="182"/>
      <c r="H142" s="183"/>
      <c r="I142" s="186"/>
      <c r="J142" s="164"/>
      <c r="K142" s="161"/>
      <c r="L142" s="165"/>
      <c r="M142" s="166"/>
      <c r="N142" s="167"/>
      <c r="O142" s="157"/>
      <c r="P142" s="157"/>
      <c r="Q142" s="157"/>
      <c r="R142" s="157"/>
      <c r="S142" s="157"/>
      <c r="T142" s="158"/>
      <c r="AR142" s="19"/>
      <c r="AT142" s="19"/>
      <c r="AU142" s="19"/>
      <c r="AY142" s="19"/>
      <c r="BE142" s="159"/>
      <c r="BF142" s="159"/>
      <c r="BG142" s="159"/>
      <c r="BH142" s="159"/>
      <c r="BI142" s="159"/>
      <c r="BJ142" s="19"/>
      <c r="BK142" s="159"/>
      <c r="BL142" s="19"/>
      <c r="BM142" s="19"/>
    </row>
    <row r="143" spans="2:65" s="179" customFormat="1">
      <c r="B143" s="148"/>
      <c r="C143" s="185"/>
      <c r="D143" s="200" t="s">
        <v>109</v>
      </c>
      <c r="E143" s="190" t="s">
        <v>5</v>
      </c>
      <c r="F143" s="188" t="s">
        <v>196</v>
      </c>
      <c r="G143" s="182"/>
      <c r="H143" s="193">
        <v>2</v>
      </c>
      <c r="I143" s="186"/>
      <c r="J143" s="164"/>
      <c r="K143" s="161"/>
      <c r="L143" s="165"/>
      <c r="M143" s="166"/>
      <c r="N143" s="167"/>
      <c r="O143" s="157"/>
      <c r="P143" s="157"/>
      <c r="Q143" s="157"/>
      <c r="R143" s="157"/>
      <c r="S143" s="157"/>
      <c r="T143" s="158"/>
      <c r="AR143" s="19"/>
      <c r="AT143" s="19"/>
      <c r="AU143" s="19"/>
      <c r="AY143" s="19"/>
      <c r="BE143" s="159"/>
      <c r="BF143" s="159"/>
      <c r="BG143" s="159"/>
      <c r="BH143" s="159"/>
      <c r="BI143" s="159"/>
      <c r="BJ143" s="19"/>
      <c r="BK143" s="159"/>
      <c r="BL143" s="19"/>
      <c r="BM143" s="19"/>
    </row>
    <row r="144" spans="2:65" s="173" customFormat="1">
      <c r="B144" s="148"/>
      <c r="C144" s="194">
        <v>17</v>
      </c>
      <c r="D144" s="194" t="s">
        <v>113</v>
      </c>
      <c r="E144" s="195" t="s">
        <v>197</v>
      </c>
      <c r="F144" s="196" t="s">
        <v>198</v>
      </c>
      <c r="G144" s="197" t="s">
        <v>114</v>
      </c>
      <c r="H144" s="198">
        <v>2</v>
      </c>
      <c r="I144" s="199">
        <v>0</v>
      </c>
      <c r="J144" s="164">
        <f t="shared" si="32"/>
        <v>0</v>
      </c>
      <c r="K144" s="161"/>
      <c r="L144" s="165"/>
      <c r="M144" s="166"/>
      <c r="N144" s="167"/>
      <c r="O144" s="157"/>
      <c r="P144" s="157"/>
      <c r="Q144" s="157"/>
      <c r="R144" s="157"/>
      <c r="S144" s="157"/>
      <c r="T144" s="158"/>
      <c r="AR144" s="19"/>
      <c r="AT144" s="19"/>
      <c r="AU144" s="19"/>
      <c r="AY144" s="19"/>
      <c r="BE144" s="159"/>
      <c r="BF144" s="159"/>
      <c r="BG144" s="159"/>
      <c r="BH144" s="159"/>
      <c r="BI144" s="159"/>
      <c r="BJ144" s="19"/>
      <c r="BK144" s="159"/>
      <c r="BL144" s="19"/>
      <c r="BM144" s="19"/>
    </row>
    <row r="145" spans="2:65" s="179" customFormat="1">
      <c r="B145" s="148"/>
      <c r="C145" s="194"/>
      <c r="D145" s="200" t="s">
        <v>109</v>
      </c>
      <c r="E145" s="190" t="s">
        <v>5</v>
      </c>
      <c r="F145" s="188" t="s">
        <v>166</v>
      </c>
      <c r="G145" s="197"/>
      <c r="H145" s="198"/>
      <c r="I145" s="199"/>
      <c r="J145" s="164"/>
      <c r="K145" s="161"/>
      <c r="L145" s="165"/>
      <c r="M145" s="166"/>
      <c r="N145" s="167"/>
      <c r="O145" s="157"/>
      <c r="P145" s="157"/>
      <c r="Q145" s="157"/>
      <c r="R145" s="157"/>
      <c r="S145" s="157"/>
      <c r="T145" s="158"/>
      <c r="AR145" s="19"/>
      <c r="AT145" s="19"/>
      <c r="AU145" s="19"/>
      <c r="AY145" s="19"/>
      <c r="BE145" s="159"/>
      <c r="BF145" s="159"/>
      <c r="BG145" s="159"/>
      <c r="BH145" s="159"/>
      <c r="BI145" s="159"/>
      <c r="BJ145" s="19"/>
      <c r="BK145" s="159"/>
      <c r="BL145" s="19"/>
      <c r="BM145" s="19"/>
    </row>
    <row r="146" spans="2:65" s="179" customFormat="1">
      <c r="B146" s="148"/>
      <c r="C146" s="194"/>
      <c r="D146" s="200" t="s">
        <v>109</v>
      </c>
      <c r="E146" s="190" t="s">
        <v>5</v>
      </c>
      <c r="F146" s="188" t="s">
        <v>196</v>
      </c>
      <c r="G146" s="197"/>
      <c r="H146" s="193">
        <v>2</v>
      </c>
      <c r="I146" s="199"/>
      <c r="J146" s="164"/>
      <c r="K146" s="161"/>
      <c r="L146" s="165"/>
      <c r="M146" s="166"/>
      <c r="N146" s="167"/>
      <c r="O146" s="157"/>
      <c r="P146" s="157"/>
      <c r="Q146" s="157"/>
      <c r="R146" s="157"/>
      <c r="S146" s="157"/>
      <c r="T146" s="158"/>
      <c r="AR146" s="19"/>
      <c r="AT146" s="19"/>
      <c r="AU146" s="19"/>
      <c r="AY146" s="19"/>
      <c r="BE146" s="159"/>
      <c r="BF146" s="159"/>
      <c r="BG146" s="159"/>
      <c r="BH146" s="159"/>
      <c r="BI146" s="159"/>
      <c r="BJ146" s="19"/>
      <c r="BK146" s="159"/>
      <c r="BL146" s="19"/>
      <c r="BM146" s="19"/>
    </row>
    <row r="147" spans="2:65" s="173" customFormat="1">
      <c r="B147" s="148"/>
      <c r="C147" s="185">
        <v>18</v>
      </c>
      <c r="D147" s="185" t="s">
        <v>107</v>
      </c>
      <c r="E147" s="180" t="s">
        <v>199</v>
      </c>
      <c r="F147" s="181" t="s">
        <v>200</v>
      </c>
      <c r="G147" s="182" t="s">
        <v>114</v>
      </c>
      <c r="H147" s="183">
        <v>4</v>
      </c>
      <c r="I147" s="186">
        <v>0</v>
      </c>
      <c r="J147" s="164">
        <f t="shared" si="32"/>
        <v>0</v>
      </c>
      <c r="K147" s="161"/>
      <c r="L147" s="165"/>
      <c r="M147" s="166"/>
      <c r="N147" s="167"/>
      <c r="O147" s="157"/>
      <c r="P147" s="157"/>
      <c r="Q147" s="157"/>
      <c r="R147" s="157"/>
      <c r="S147" s="157"/>
      <c r="T147" s="158"/>
      <c r="AR147" s="19"/>
      <c r="AT147" s="19"/>
      <c r="AU147" s="19"/>
      <c r="AY147" s="19"/>
      <c r="BE147" s="159"/>
      <c r="BF147" s="159"/>
      <c r="BG147" s="159"/>
      <c r="BH147" s="159"/>
      <c r="BI147" s="159"/>
      <c r="BJ147" s="19"/>
      <c r="BK147" s="159"/>
      <c r="BL147" s="19"/>
      <c r="BM147" s="19"/>
    </row>
    <row r="148" spans="2:65" s="179" customFormat="1">
      <c r="B148" s="148"/>
      <c r="C148" s="185"/>
      <c r="D148" s="200" t="s">
        <v>109</v>
      </c>
      <c r="E148" s="190" t="s">
        <v>5</v>
      </c>
      <c r="F148" s="188" t="s">
        <v>174</v>
      </c>
      <c r="G148" s="182"/>
      <c r="H148" s="183"/>
      <c r="I148" s="186"/>
      <c r="J148" s="164"/>
      <c r="K148" s="161"/>
      <c r="L148" s="165"/>
      <c r="M148" s="166"/>
      <c r="N148" s="167"/>
      <c r="O148" s="157"/>
      <c r="P148" s="157"/>
      <c r="Q148" s="157"/>
      <c r="R148" s="157"/>
      <c r="S148" s="157"/>
      <c r="T148" s="158"/>
      <c r="AR148" s="19"/>
      <c r="AT148" s="19"/>
      <c r="AU148" s="19"/>
      <c r="AY148" s="19"/>
      <c r="BE148" s="159"/>
      <c r="BF148" s="159"/>
      <c r="BG148" s="159"/>
      <c r="BH148" s="159"/>
      <c r="BI148" s="159"/>
      <c r="BJ148" s="19"/>
      <c r="BK148" s="159"/>
      <c r="BL148" s="19"/>
      <c r="BM148" s="19"/>
    </row>
    <row r="149" spans="2:65" s="179" customFormat="1">
      <c r="B149" s="148"/>
      <c r="C149" s="185"/>
      <c r="D149" s="200" t="s">
        <v>109</v>
      </c>
      <c r="E149" s="190" t="s">
        <v>5</v>
      </c>
      <c r="F149" s="188" t="s">
        <v>175</v>
      </c>
      <c r="G149" s="182"/>
      <c r="H149" s="183"/>
      <c r="I149" s="186"/>
      <c r="J149" s="164"/>
      <c r="K149" s="161"/>
      <c r="L149" s="165"/>
      <c r="M149" s="166"/>
      <c r="N149" s="167"/>
      <c r="O149" s="157"/>
      <c r="P149" s="157"/>
      <c r="Q149" s="157"/>
      <c r="R149" s="157"/>
      <c r="S149" s="157"/>
      <c r="T149" s="158"/>
      <c r="AR149" s="19"/>
      <c r="AT149" s="19"/>
      <c r="AU149" s="19"/>
      <c r="AY149" s="19"/>
      <c r="BE149" s="159"/>
      <c r="BF149" s="159"/>
      <c r="BG149" s="159"/>
      <c r="BH149" s="159"/>
      <c r="BI149" s="159"/>
      <c r="BJ149" s="19"/>
      <c r="BK149" s="159"/>
      <c r="BL149" s="19"/>
      <c r="BM149" s="19"/>
    </row>
    <row r="150" spans="2:65" s="179" customFormat="1">
      <c r="B150" s="148"/>
      <c r="C150" s="185"/>
      <c r="D150" s="200" t="s">
        <v>109</v>
      </c>
      <c r="E150" s="190" t="s">
        <v>5</v>
      </c>
      <c r="F150" s="188" t="s">
        <v>176</v>
      </c>
      <c r="G150" s="182"/>
      <c r="H150" s="193">
        <v>4</v>
      </c>
      <c r="I150" s="186"/>
      <c r="J150" s="164"/>
      <c r="K150" s="161"/>
      <c r="L150" s="165"/>
      <c r="M150" s="166"/>
      <c r="N150" s="167"/>
      <c r="O150" s="157"/>
      <c r="P150" s="157"/>
      <c r="Q150" s="157"/>
      <c r="R150" s="157"/>
      <c r="S150" s="157"/>
      <c r="T150" s="158"/>
      <c r="AR150" s="19"/>
      <c r="AT150" s="19"/>
      <c r="AU150" s="19"/>
      <c r="AY150" s="19"/>
      <c r="BE150" s="159"/>
      <c r="BF150" s="159"/>
      <c r="BG150" s="159"/>
      <c r="BH150" s="159"/>
      <c r="BI150" s="159"/>
      <c r="BJ150" s="19"/>
      <c r="BK150" s="159"/>
      <c r="BL150" s="19"/>
      <c r="BM150" s="19"/>
    </row>
    <row r="151" spans="2:65" s="1" customFormat="1">
      <c r="B151" s="148"/>
      <c r="C151" s="185">
        <v>19</v>
      </c>
      <c r="D151" s="185" t="s">
        <v>107</v>
      </c>
      <c r="E151" s="180" t="s">
        <v>201</v>
      </c>
      <c r="F151" s="181" t="s">
        <v>202</v>
      </c>
      <c r="G151" s="182" t="s">
        <v>114</v>
      </c>
      <c r="H151" s="183">
        <v>1</v>
      </c>
      <c r="I151" s="186">
        <v>0</v>
      </c>
      <c r="J151" s="154">
        <f t="shared" si="20"/>
        <v>0</v>
      </c>
      <c r="K151" s="151"/>
      <c r="L151" s="34"/>
      <c r="M151" s="155" t="s">
        <v>5</v>
      </c>
      <c r="N151" s="156" t="s">
        <v>37</v>
      </c>
      <c r="O151" s="157">
        <v>0</v>
      </c>
      <c r="P151" s="157">
        <f t="shared" si="21"/>
        <v>0</v>
      </c>
      <c r="Q151" s="157">
        <v>0</v>
      </c>
      <c r="R151" s="157">
        <f t="shared" si="22"/>
        <v>0</v>
      </c>
      <c r="S151" s="157">
        <v>0</v>
      </c>
      <c r="T151" s="158">
        <f t="shared" si="23"/>
        <v>0</v>
      </c>
      <c r="AR151" s="19" t="s">
        <v>119</v>
      </c>
      <c r="AT151" s="19" t="s">
        <v>107</v>
      </c>
      <c r="AU151" s="19" t="s">
        <v>73</v>
      </c>
      <c r="AY151" s="19" t="s">
        <v>105</v>
      </c>
      <c r="BE151" s="159">
        <f t="shared" si="24"/>
        <v>0</v>
      </c>
      <c r="BF151" s="159">
        <f t="shared" si="25"/>
        <v>0</v>
      </c>
      <c r="BG151" s="159">
        <f t="shared" si="26"/>
        <v>0</v>
      </c>
      <c r="BH151" s="159">
        <f t="shared" si="27"/>
        <v>0</v>
      </c>
      <c r="BI151" s="159">
        <f t="shared" si="28"/>
        <v>0</v>
      </c>
      <c r="BJ151" s="19" t="s">
        <v>72</v>
      </c>
      <c r="BK151" s="159">
        <f t="shared" si="29"/>
        <v>0</v>
      </c>
      <c r="BL151" s="19" t="s">
        <v>119</v>
      </c>
      <c r="BM151" s="19" t="s">
        <v>131</v>
      </c>
    </row>
    <row r="152" spans="2:65" s="179" customFormat="1">
      <c r="B152" s="148"/>
      <c r="C152" s="185"/>
      <c r="D152" s="200" t="s">
        <v>109</v>
      </c>
      <c r="E152" s="190" t="s">
        <v>5</v>
      </c>
      <c r="F152" s="188" t="s">
        <v>166</v>
      </c>
      <c r="G152" s="182"/>
      <c r="H152" s="183"/>
      <c r="I152" s="186"/>
      <c r="J152" s="154"/>
      <c r="K152" s="151"/>
      <c r="L152" s="34"/>
      <c r="M152" s="155"/>
      <c r="N152" s="156"/>
      <c r="O152" s="157"/>
      <c r="P152" s="157"/>
      <c r="Q152" s="157"/>
      <c r="R152" s="157"/>
      <c r="S152" s="157"/>
      <c r="T152" s="158"/>
      <c r="AR152" s="19"/>
      <c r="AT152" s="19"/>
      <c r="AU152" s="19"/>
      <c r="AY152" s="19"/>
      <c r="BE152" s="159"/>
      <c r="BF152" s="159"/>
      <c r="BG152" s="159"/>
      <c r="BH152" s="159"/>
      <c r="BI152" s="159"/>
      <c r="BJ152" s="19"/>
      <c r="BK152" s="159"/>
      <c r="BL152" s="19"/>
      <c r="BM152" s="19"/>
    </row>
    <row r="153" spans="2:65" s="179" customFormat="1">
      <c r="B153" s="148"/>
      <c r="C153" s="185"/>
      <c r="D153" s="200" t="s">
        <v>109</v>
      </c>
      <c r="E153" s="190" t="s">
        <v>5</v>
      </c>
      <c r="F153" s="188" t="s">
        <v>203</v>
      </c>
      <c r="G153" s="182"/>
      <c r="H153" s="193">
        <v>1</v>
      </c>
      <c r="I153" s="186"/>
      <c r="J153" s="154"/>
      <c r="K153" s="151"/>
      <c r="L153" s="34"/>
      <c r="M153" s="155"/>
      <c r="N153" s="156"/>
      <c r="O153" s="157"/>
      <c r="P153" s="157"/>
      <c r="Q153" s="157"/>
      <c r="R153" s="157"/>
      <c r="S153" s="157"/>
      <c r="T153" s="158"/>
      <c r="AR153" s="19"/>
      <c r="AT153" s="19"/>
      <c r="AU153" s="19"/>
      <c r="AY153" s="19"/>
      <c r="BE153" s="159"/>
      <c r="BF153" s="159"/>
      <c r="BG153" s="159"/>
      <c r="BH153" s="159"/>
      <c r="BI153" s="159"/>
      <c r="BJ153" s="19"/>
      <c r="BK153" s="159"/>
      <c r="BL153" s="19"/>
      <c r="BM153" s="19"/>
    </row>
    <row r="154" spans="2:65" s="1" customFormat="1">
      <c r="B154" s="148"/>
      <c r="C154" s="203">
        <v>20</v>
      </c>
      <c r="D154" s="203" t="s">
        <v>107</v>
      </c>
      <c r="E154" s="204" t="s">
        <v>204</v>
      </c>
      <c r="F154" s="205" t="s">
        <v>205</v>
      </c>
      <c r="G154" s="206" t="s">
        <v>114</v>
      </c>
      <c r="H154" s="207">
        <v>1</v>
      </c>
      <c r="I154" s="208">
        <v>0</v>
      </c>
      <c r="J154" s="164">
        <f t="shared" si="20"/>
        <v>0</v>
      </c>
      <c r="K154" s="161"/>
      <c r="L154" s="165"/>
      <c r="M154" s="166" t="s">
        <v>5</v>
      </c>
      <c r="N154" s="167" t="s">
        <v>37</v>
      </c>
      <c r="O154" s="157">
        <v>0</v>
      </c>
      <c r="P154" s="157">
        <f t="shared" si="21"/>
        <v>0</v>
      </c>
      <c r="Q154" s="157">
        <v>0</v>
      </c>
      <c r="R154" s="157">
        <f t="shared" si="22"/>
        <v>0</v>
      </c>
      <c r="S154" s="157">
        <v>0</v>
      </c>
      <c r="T154" s="158">
        <f t="shared" si="23"/>
        <v>0</v>
      </c>
      <c r="AR154" s="19" t="s">
        <v>124</v>
      </c>
      <c r="AT154" s="19" t="s">
        <v>113</v>
      </c>
      <c r="AU154" s="19" t="s">
        <v>73</v>
      </c>
      <c r="AY154" s="19" t="s">
        <v>105</v>
      </c>
      <c r="BE154" s="159">
        <f t="shared" si="24"/>
        <v>0</v>
      </c>
      <c r="BF154" s="159">
        <f t="shared" si="25"/>
        <v>0</v>
      </c>
      <c r="BG154" s="159">
        <f t="shared" si="26"/>
        <v>0</v>
      </c>
      <c r="BH154" s="159">
        <f t="shared" si="27"/>
        <v>0</v>
      </c>
      <c r="BI154" s="159">
        <f t="shared" si="28"/>
        <v>0</v>
      </c>
      <c r="BJ154" s="19" t="s">
        <v>72</v>
      </c>
      <c r="BK154" s="159">
        <f t="shared" si="29"/>
        <v>0</v>
      </c>
      <c r="BL154" s="19" t="s">
        <v>119</v>
      </c>
      <c r="BM154" s="19" t="s">
        <v>132</v>
      </c>
    </row>
    <row r="155" spans="2:65" s="1" customFormat="1">
      <c r="B155" s="148"/>
      <c r="C155" s="209">
        <v>21</v>
      </c>
      <c r="D155" s="209" t="s">
        <v>113</v>
      </c>
      <c r="E155" s="210" t="s">
        <v>206</v>
      </c>
      <c r="F155" s="211" t="s">
        <v>207</v>
      </c>
      <c r="G155" s="212" t="s">
        <v>114</v>
      </c>
      <c r="H155" s="213">
        <v>1</v>
      </c>
      <c r="I155" s="214">
        <v>0</v>
      </c>
      <c r="J155" s="164">
        <f t="shared" ref="J155:J156" si="33">ROUND(I155*H155,2)</f>
        <v>0</v>
      </c>
      <c r="K155" s="151"/>
      <c r="L155" s="34"/>
      <c r="M155" s="155" t="s">
        <v>5</v>
      </c>
      <c r="N155" s="156" t="s">
        <v>37</v>
      </c>
      <c r="O155" s="157">
        <v>0</v>
      </c>
      <c r="P155" s="157">
        <f t="shared" si="21"/>
        <v>0</v>
      </c>
      <c r="Q155" s="157">
        <v>0</v>
      </c>
      <c r="R155" s="157">
        <f t="shared" si="22"/>
        <v>0</v>
      </c>
      <c r="S155" s="157">
        <v>0</v>
      </c>
      <c r="T155" s="158">
        <f t="shared" si="23"/>
        <v>0</v>
      </c>
      <c r="AR155" s="19" t="s">
        <v>119</v>
      </c>
      <c r="AT155" s="19" t="s">
        <v>107</v>
      </c>
      <c r="AU155" s="19" t="s">
        <v>73</v>
      </c>
      <c r="AY155" s="19" t="s">
        <v>105</v>
      </c>
      <c r="BE155" s="159">
        <f t="shared" si="24"/>
        <v>0</v>
      </c>
      <c r="BF155" s="159">
        <f t="shared" si="25"/>
        <v>0</v>
      </c>
      <c r="BG155" s="159">
        <f t="shared" si="26"/>
        <v>0</v>
      </c>
      <c r="BH155" s="159">
        <f t="shared" si="27"/>
        <v>0</v>
      </c>
      <c r="BI155" s="159">
        <f t="shared" si="28"/>
        <v>0</v>
      </c>
      <c r="BJ155" s="19" t="s">
        <v>72</v>
      </c>
      <c r="BK155" s="159">
        <f t="shared" si="29"/>
        <v>0</v>
      </c>
      <c r="BL155" s="19" t="s">
        <v>119</v>
      </c>
      <c r="BM155" s="19" t="s">
        <v>133</v>
      </c>
    </row>
    <row r="156" spans="2:65" s="1" customFormat="1">
      <c r="B156" s="148"/>
      <c r="C156" s="203">
        <v>22</v>
      </c>
      <c r="D156" s="203" t="s">
        <v>107</v>
      </c>
      <c r="E156" s="204"/>
      <c r="F156" s="205" t="s">
        <v>208</v>
      </c>
      <c r="G156" s="206" t="s">
        <v>209</v>
      </c>
      <c r="H156" s="207">
        <v>1</v>
      </c>
      <c r="I156" s="208">
        <v>0</v>
      </c>
      <c r="J156" s="164">
        <f t="shared" si="33"/>
        <v>0</v>
      </c>
      <c r="K156" s="161"/>
      <c r="L156" s="165"/>
      <c r="M156" s="166" t="s">
        <v>5</v>
      </c>
      <c r="N156" s="167" t="s">
        <v>37</v>
      </c>
      <c r="O156" s="157">
        <v>0</v>
      </c>
      <c r="P156" s="157">
        <f t="shared" si="21"/>
        <v>0</v>
      </c>
      <c r="Q156" s="157">
        <v>0</v>
      </c>
      <c r="R156" s="157">
        <f t="shared" si="22"/>
        <v>0</v>
      </c>
      <c r="S156" s="157">
        <v>0</v>
      </c>
      <c r="T156" s="158">
        <f t="shared" si="23"/>
        <v>0</v>
      </c>
      <c r="AR156" s="19" t="s">
        <v>124</v>
      </c>
      <c r="AT156" s="19" t="s">
        <v>113</v>
      </c>
      <c r="AU156" s="19" t="s">
        <v>73</v>
      </c>
      <c r="AY156" s="19" t="s">
        <v>105</v>
      </c>
      <c r="BE156" s="159">
        <f t="shared" si="24"/>
        <v>0</v>
      </c>
      <c r="BF156" s="159">
        <f t="shared" si="25"/>
        <v>0</v>
      </c>
      <c r="BG156" s="159">
        <f t="shared" si="26"/>
        <v>0</v>
      </c>
      <c r="BH156" s="159">
        <f t="shared" si="27"/>
        <v>0</v>
      </c>
      <c r="BI156" s="159">
        <f t="shared" si="28"/>
        <v>0</v>
      </c>
      <c r="BJ156" s="19" t="s">
        <v>72</v>
      </c>
      <c r="BK156" s="159">
        <f t="shared" si="29"/>
        <v>0</v>
      </c>
      <c r="BL156" s="19" t="s">
        <v>119</v>
      </c>
      <c r="BM156" s="19" t="s">
        <v>134</v>
      </c>
    </row>
    <row r="157" spans="2:65" s="1" customFormat="1">
      <c r="B157" s="148"/>
      <c r="C157" s="149"/>
      <c r="D157" s="160"/>
      <c r="E157" s="150"/>
      <c r="F157" s="151"/>
      <c r="G157" s="152"/>
      <c r="H157" s="153"/>
      <c r="I157" s="154"/>
      <c r="J157" s="154"/>
      <c r="K157" s="151"/>
      <c r="L157" s="34"/>
      <c r="M157" s="155" t="s">
        <v>5</v>
      </c>
      <c r="N157" s="156" t="s">
        <v>37</v>
      </c>
      <c r="O157" s="157">
        <v>0</v>
      </c>
      <c r="P157" s="157">
        <f t="shared" si="21"/>
        <v>0</v>
      </c>
      <c r="Q157" s="157">
        <v>0</v>
      </c>
      <c r="R157" s="157">
        <f t="shared" si="22"/>
        <v>0</v>
      </c>
      <c r="S157" s="157">
        <v>0</v>
      </c>
      <c r="T157" s="158">
        <f t="shared" si="23"/>
        <v>0</v>
      </c>
      <c r="AR157" s="19" t="s">
        <v>119</v>
      </c>
      <c r="AT157" s="19" t="s">
        <v>107</v>
      </c>
      <c r="AU157" s="19" t="s">
        <v>73</v>
      </c>
      <c r="AY157" s="19" t="s">
        <v>105</v>
      </c>
      <c r="BE157" s="159">
        <f t="shared" si="24"/>
        <v>0</v>
      </c>
      <c r="BF157" s="159">
        <f t="shared" si="25"/>
        <v>0</v>
      </c>
      <c r="BG157" s="159">
        <f t="shared" si="26"/>
        <v>0</v>
      </c>
      <c r="BH157" s="159">
        <f t="shared" si="27"/>
        <v>0</v>
      </c>
      <c r="BI157" s="159">
        <f t="shared" si="28"/>
        <v>0</v>
      </c>
      <c r="BJ157" s="19" t="s">
        <v>72</v>
      </c>
      <c r="BK157" s="159">
        <f t="shared" si="29"/>
        <v>0</v>
      </c>
      <c r="BL157" s="19" t="s">
        <v>119</v>
      </c>
      <c r="BM157" s="19" t="s">
        <v>135</v>
      </c>
    </row>
    <row r="158" spans="2:65" s="1" customFormat="1" ht="113.25" customHeight="1">
      <c r="B158" s="148"/>
      <c r="C158" s="160"/>
      <c r="D158" s="215" t="s">
        <v>109</v>
      </c>
      <c r="E158" s="216" t="s">
        <v>5</v>
      </c>
      <c r="F158" s="217" t="s">
        <v>210</v>
      </c>
      <c r="G158" s="162"/>
      <c r="H158" s="163"/>
      <c r="I158" s="164"/>
      <c r="J158" s="164"/>
      <c r="K158" s="161"/>
      <c r="L158" s="165"/>
      <c r="M158" s="166" t="s">
        <v>5</v>
      </c>
      <c r="N158" s="167" t="s">
        <v>37</v>
      </c>
      <c r="O158" s="157">
        <v>0</v>
      </c>
      <c r="P158" s="157">
        <f t="shared" si="21"/>
        <v>0</v>
      </c>
      <c r="Q158" s="157">
        <v>0</v>
      </c>
      <c r="R158" s="157">
        <f t="shared" si="22"/>
        <v>0</v>
      </c>
      <c r="S158" s="157">
        <v>0</v>
      </c>
      <c r="T158" s="158">
        <f t="shared" si="23"/>
        <v>0</v>
      </c>
      <c r="AR158" s="19" t="s">
        <v>124</v>
      </c>
      <c r="AT158" s="19" t="s">
        <v>113</v>
      </c>
      <c r="AU158" s="19" t="s">
        <v>73</v>
      </c>
      <c r="AY158" s="19" t="s">
        <v>105</v>
      </c>
      <c r="BE158" s="159">
        <f t="shared" si="24"/>
        <v>0</v>
      </c>
      <c r="BF158" s="159">
        <f t="shared" si="25"/>
        <v>0</v>
      </c>
      <c r="BG158" s="159">
        <f t="shared" si="26"/>
        <v>0</v>
      </c>
      <c r="BH158" s="159">
        <f t="shared" si="27"/>
        <v>0</v>
      </c>
      <c r="BI158" s="159">
        <f t="shared" si="28"/>
        <v>0</v>
      </c>
      <c r="BJ158" s="19" t="s">
        <v>72</v>
      </c>
      <c r="BK158" s="159">
        <f t="shared" si="29"/>
        <v>0</v>
      </c>
      <c r="BL158" s="19" t="s">
        <v>119</v>
      </c>
      <c r="BM158" s="19" t="s">
        <v>136</v>
      </c>
    </row>
    <row r="159" spans="2:65" s="173" customFormat="1">
      <c r="B159" s="148"/>
      <c r="C159" s="203">
        <v>23</v>
      </c>
      <c r="D159" s="203" t="s">
        <v>107</v>
      </c>
      <c r="E159" s="204"/>
      <c r="F159" s="205" t="s">
        <v>211</v>
      </c>
      <c r="G159" s="206" t="s">
        <v>209</v>
      </c>
      <c r="H159" s="207">
        <v>1</v>
      </c>
      <c r="I159" s="208">
        <v>0</v>
      </c>
      <c r="J159" s="164">
        <f t="shared" ref="J159" si="34">ROUND(I159*H159,2)</f>
        <v>0</v>
      </c>
      <c r="K159" s="161"/>
      <c r="L159" s="165"/>
      <c r="M159" s="166"/>
      <c r="N159" s="167"/>
      <c r="O159" s="157"/>
      <c r="P159" s="157"/>
      <c r="Q159" s="157"/>
      <c r="R159" s="157"/>
      <c r="S159" s="157"/>
      <c r="T159" s="158"/>
      <c r="AR159" s="19"/>
      <c r="AT159" s="19"/>
      <c r="AU159" s="19"/>
      <c r="AY159" s="19"/>
      <c r="BE159" s="159"/>
      <c r="BF159" s="159"/>
      <c r="BG159" s="159"/>
      <c r="BH159" s="159"/>
      <c r="BI159" s="159"/>
      <c r="BJ159" s="19"/>
      <c r="BK159" s="159"/>
      <c r="BL159" s="19"/>
      <c r="BM159" s="19"/>
    </row>
    <row r="160" spans="2:65" s="1" customFormat="1">
      <c r="B160" s="49"/>
      <c r="C160" s="50"/>
      <c r="D160" s="50"/>
      <c r="E160" s="50"/>
      <c r="F160" s="50"/>
      <c r="G160" s="50"/>
      <c r="H160" s="50"/>
      <c r="I160" s="50"/>
      <c r="J160" s="50"/>
      <c r="K160" s="50"/>
      <c r="L160" s="34"/>
    </row>
    <row r="163" spans="5:6" ht="15" customHeight="1">
      <c r="E163" s="174"/>
      <c r="F163" s="175"/>
    </row>
    <row r="164" spans="5:6" ht="15" customHeight="1">
      <c r="E164" s="176"/>
      <c r="F164" s="177"/>
    </row>
    <row r="165" spans="5:6" ht="15" customHeight="1">
      <c r="E165" s="174"/>
      <c r="F165" s="175"/>
    </row>
    <row r="166" spans="5:6" ht="15" customHeight="1">
      <c r="E166" s="174"/>
      <c r="F166" s="175"/>
    </row>
    <row r="167" spans="5:6" ht="15" customHeight="1">
      <c r="E167" s="174"/>
      <c r="F167" s="178"/>
    </row>
    <row r="168" spans="5:6" ht="15" customHeight="1">
      <c r="E168" s="174"/>
      <c r="F168" s="175"/>
    </row>
    <row r="169" spans="5:6" ht="15" customHeight="1">
      <c r="E169" s="174"/>
      <c r="F169" s="175"/>
    </row>
    <row r="170" spans="5:6" ht="15" customHeight="1">
      <c r="E170" s="174"/>
      <c r="F170" s="175"/>
    </row>
    <row r="171" spans="5:6" ht="15" customHeight="1">
      <c r="E171" s="174"/>
      <c r="F171" s="175"/>
    </row>
    <row r="172" spans="5:6" ht="15" customHeight="1">
      <c r="E172" s="174"/>
      <c r="F172" s="175"/>
    </row>
    <row r="173" spans="5:6" ht="15" customHeight="1">
      <c r="E173" s="174"/>
      <c r="F173" s="175"/>
    </row>
    <row r="174" spans="5:6" ht="15" customHeight="1">
      <c r="E174" s="174"/>
      <c r="F174" s="175"/>
    </row>
    <row r="175" spans="5:6" ht="15" customHeight="1">
      <c r="E175" s="174"/>
      <c r="F175" s="175"/>
    </row>
    <row r="176" spans="5:6" ht="15" customHeight="1">
      <c r="E176" s="174"/>
      <c r="F176" s="175"/>
    </row>
    <row r="177" spans="5:6" ht="15" customHeight="1">
      <c r="E177" s="174"/>
      <c r="F177" s="178"/>
    </row>
    <row r="178" spans="5:6" ht="15" customHeight="1">
      <c r="E178" s="174"/>
      <c r="F178" s="175"/>
    </row>
    <row r="179" spans="5:6" ht="15" customHeight="1">
      <c r="E179" s="174"/>
      <c r="F179" s="178"/>
    </row>
    <row r="180" spans="5:6" ht="15" customHeight="1">
      <c r="E180" s="174"/>
      <c r="F180" s="175"/>
    </row>
    <row r="181" spans="5:6" ht="15" customHeight="1">
      <c r="E181" s="174"/>
      <c r="F181" s="175"/>
    </row>
    <row r="182" spans="5:6" ht="15" customHeight="1">
      <c r="E182" s="174"/>
      <c r="F182" s="175"/>
    </row>
    <row r="183" spans="5:6" ht="15" customHeight="1">
      <c r="E183" s="174"/>
      <c r="F183" s="175"/>
    </row>
    <row r="184" spans="5:6" ht="15" customHeight="1">
      <c r="E184" s="174"/>
      <c r="F184" s="175"/>
    </row>
    <row r="185" spans="5:6" ht="15" customHeight="1">
      <c r="E185" s="174"/>
      <c r="F185" s="178"/>
    </row>
    <row r="186" spans="5:6" ht="15" customHeight="1">
      <c r="E186" s="174"/>
      <c r="F186" s="175"/>
    </row>
    <row r="187" spans="5:6" ht="15" customHeight="1">
      <c r="E187" s="174"/>
      <c r="F187" s="175"/>
    </row>
    <row r="188" spans="5:6" ht="15" customHeight="1">
      <c r="E188" s="174"/>
      <c r="F188" s="175"/>
    </row>
    <row r="189" spans="5:6" ht="15" customHeight="1">
      <c r="E189" s="174"/>
      <c r="F189" s="175"/>
    </row>
    <row r="190" spans="5:6" ht="15" customHeight="1">
      <c r="E190" s="174"/>
      <c r="F190" s="175"/>
    </row>
    <row r="191" spans="5:6" ht="15" customHeight="1">
      <c r="E191" s="174"/>
      <c r="F191" s="175"/>
    </row>
    <row r="192" spans="5:6" ht="15" customHeight="1">
      <c r="E192" s="174"/>
      <c r="F192" s="175"/>
    </row>
    <row r="193" spans="5:6" ht="15" customHeight="1">
      <c r="E193" s="174"/>
      <c r="F193" s="175"/>
    </row>
    <row r="194" spans="5:6" ht="15" customHeight="1">
      <c r="E194" s="174"/>
      <c r="F194" s="175"/>
    </row>
    <row r="195" spans="5:6" ht="15" customHeight="1">
      <c r="E195" s="174"/>
      <c r="F195" s="175"/>
    </row>
    <row r="196" spans="5:6" ht="15" customHeight="1">
      <c r="E196" s="174"/>
      <c r="F196" s="175"/>
    </row>
    <row r="197" spans="5:6" ht="15" customHeight="1">
      <c r="E197" s="174"/>
      <c r="F197" s="175"/>
    </row>
  </sheetData>
  <autoFilter ref="C80:K159"/>
  <mergeCells count="10">
    <mergeCell ref="J51:J52"/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5"/>
  <sheetViews>
    <sheetView showGridLines="0" tabSelected="1" workbookViewId="0">
      <pane ySplit="1" topLeftCell="A38" activePane="bottomLeft" state="frozen"/>
      <selection pane="bottomLeft" activeCell="I85" sqref="I8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92"/>
      <c r="B1" s="12"/>
      <c r="C1" s="12"/>
      <c r="D1" s="13" t="s">
        <v>1</v>
      </c>
      <c r="E1" s="12"/>
      <c r="F1" s="93" t="s">
        <v>76</v>
      </c>
      <c r="G1" s="256" t="s">
        <v>77</v>
      </c>
      <c r="H1" s="256"/>
      <c r="I1" s="12"/>
      <c r="J1" s="93" t="s">
        <v>78</v>
      </c>
      <c r="K1" s="13" t="s">
        <v>79</v>
      </c>
      <c r="L1" s="93" t="s">
        <v>80</v>
      </c>
      <c r="M1" s="93"/>
      <c r="N1" s="93"/>
      <c r="O1" s="93"/>
      <c r="P1" s="93"/>
      <c r="Q1" s="93"/>
      <c r="R1" s="93"/>
      <c r="S1" s="93"/>
      <c r="T1" s="93"/>
      <c r="U1" s="94"/>
      <c r="V1" s="94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236" t="s">
        <v>8</v>
      </c>
      <c r="M2" s="237"/>
      <c r="N2" s="237"/>
      <c r="O2" s="237"/>
      <c r="P2" s="237"/>
      <c r="Q2" s="237"/>
      <c r="R2" s="237"/>
      <c r="S2" s="237"/>
      <c r="T2" s="237"/>
      <c r="U2" s="237"/>
      <c r="V2" s="237"/>
      <c r="AT2" s="19" t="s">
        <v>75</v>
      </c>
    </row>
    <row r="3" spans="1:70" ht="6.95" customHeight="1">
      <c r="B3" s="20"/>
      <c r="C3" s="21"/>
      <c r="D3" s="21"/>
      <c r="E3" s="21"/>
      <c r="F3" s="21"/>
      <c r="G3" s="21"/>
      <c r="H3" s="21"/>
      <c r="I3" s="21"/>
      <c r="J3" s="21"/>
      <c r="K3" s="22"/>
      <c r="AT3" s="19" t="s">
        <v>73</v>
      </c>
    </row>
    <row r="4" spans="1:70" ht="36.950000000000003" customHeight="1">
      <c r="B4" s="23"/>
      <c r="C4" s="24"/>
      <c r="D4" s="25" t="s">
        <v>81</v>
      </c>
      <c r="E4" s="24"/>
      <c r="F4" s="24"/>
      <c r="G4" s="24"/>
      <c r="H4" s="24"/>
      <c r="I4" s="24"/>
      <c r="J4" s="24"/>
      <c r="K4" s="26"/>
      <c r="M4" s="27" t="s">
        <v>13</v>
      </c>
      <c r="AT4" s="19" t="s">
        <v>6</v>
      </c>
    </row>
    <row r="5" spans="1:70" ht="6.95" customHeight="1">
      <c r="B5" s="23"/>
      <c r="C5" s="24"/>
      <c r="D5" s="24"/>
      <c r="E5" s="24"/>
      <c r="F5" s="24"/>
      <c r="G5" s="24"/>
      <c r="H5" s="24"/>
      <c r="I5" s="24"/>
      <c r="J5" s="24"/>
      <c r="K5" s="26"/>
    </row>
    <row r="6" spans="1:70" ht="15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26"/>
    </row>
    <row r="7" spans="1:70" ht="16.5" customHeight="1">
      <c r="B7" s="23"/>
      <c r="C7" s="24"/>
      <c r="D7" s="24"/>
      <c r="E7" s="257" t="str">
        <f>'Rekapitulace stavby'!K6</f>
        <v>MUR Střáž nad Ohří</v>
      </c>
      <c r="F7" s="258"/>
      <c r="G7" s="258"/>
      <c r="H7" s="258"/>
      <c r="I7" s="24"/>
      <c r="J7" s="24"/>
      <c r="K7" s="26"/>
    </row>
    <row r="8" spans="1:70" s="1" customFormat="1" ht="15">
      <c r="B8" s="34"/>
      <c r="C8" s="35"/>
      <c r="D8" s="31" t="s">
        <v>82</v>
      </c>
      <c r="E8" s="35"/>
      <c r="F8" s="35"/>
      <c r="G8" s="35"/>
      <c r="H8" s="35"/>
      <c r="I8" s="35"/>
      <c r="J8" s="35"/>
      <c r="K8" s="38"/>
    </row>
    <row r="9" spans="1:70" s="1" customFormat="1" ht="36.950000000000003" customHeight="1">
      <c r="B9" s="34"/>
      <c r="C9" s="35"/>
      <c r="D9" s="35"/>
      <c r="E9" s="260" t="s">
        <v>228</v>
      </c>
      <c r="F9" s="261"/>
      <c r="G9" s="261"/>
      <c r="H9" s="261"/>
      <c r="I9" s="35"/>
      <c r="J9" s="35"/>
      <c r="K9" s="38"/>
    </row>
    <row r="10" spans="1:70" s="1" customFormat="1">
      <c r="B10" s="34"/>
      <c r="C10" s="35"/>
      <c r="D10" s="35"/>
      <c r="E10" s="35"/>
      <c r="F10" s="35"/>
      <c r="G10" s="35"/>
      <c r="H10" s="35"/>
      <c r="I10" s="35"/>
      <c r="J10" s="35"/>
      <c r="K10" s="38"/>
    </row>
    <row r="11" spans="1:70" s="1" customFormat="1" ht="14.45" customHeight="1">
      <c r="B11" s="34"/>
      <c r="C11" s="35"/>
      <c r="D11" s="31" t="s">
        <v>17</v>
      </c>
      <c r="E11" s="35"/>
      <c r="F11" s="29"/>
      <c r="G11" s="35"/>
      <c r="H11" s="35"/>
      <c r="I11" s="31" t="s">
        <v>19</v>
      </c>
      <c r="J11" s="29" t="s">
        <v>5</v>
      </c>
      <c r="K11" s="38"/>
    </row>
    <row r="12" spans="1:70" s="1" customFormat="1" ht="14.45" customHeight="1">
      <c r="B12" s="34"/>
      <c r="C12" s="35"/>
      <c r="D12" s="31" t="s">
        <v>20</v>
      </c>
      <c r="E12" s="35"/>
      <c r="F12" s="172" t="s">
        <v>224</v>
      </c>
      <c r="G12" s="35"/>
      <c r="H12" s="35"/>
      <c r="I12" s="31" t="s">
        <v>21</v>
      </c>
      <c r="J12" s="95">
        <f>'Rekapitulace stavby'!AN8</f>
        <v>43775</v>
      </c>
      <c r="K12" s="38"/>
    </row>
    <row r="13" spans="1:70" s="1" customFormat="1" ht="10.9" customHeight="1">
      <c r="B13" s="34"/>
      <c r="C13" s="35"/>
      <c r="D13" s="35"/>
      <c r="E13" s="35"/>
      <c r="F13" s="35"/>
      <c r="G13" s="35"/>
      <c r="H13" s="35"/>
      <c r="I13" s="35"/>
      <c r="J13" s="35"/>
      <c r="K13" s="38"/>
    </row>
    <row r="14" spans="1:70" s="1" customFormat="1" ht="14.45" customHeight="1">
      <c r="B14" s="34"/>
      <c r="C14" s="35"/>
      <c r="D14" s="31" t="s">
        <v>24</v>
      </c>
      <c r="E14" s="35"/>
      <c r="F14" s="35"/>
      <c r="G14" s="35"/>
      <c r="H14" s="35"/>
      <c r="I14" s="31" t="s">
        <v>25</v>
      </c>
      <c r="J14" s="29" t="str">
        <f>IF('Rekapitulace stavby'!AN10="","",'Rekapitulace stavby'!AN10)</f>
        <v/>
      </c>
      <c r="K14" s="38"/>
    </row>
    <row r="15" spans="1:70" s="1" customFormat="1" ht="18" customHeight="1">
      <c r="B15" s="34"/>
      <c r="C15" s="35"/>
      <c r="D15" s="35"/>
      <c r="E15" s="29" t="str">
        <f>IF('Rekapitulace stavby'!E11="","",'Rekapitulace stavby'!E11)</f>
        <v xml:space="preserve"> </v>
      </c>
      <c r="F15" s="35"/>
      <c r="G15" s="35"/>
      <c r="H15" s="35"/>
      <c r="I15" s="31" t="s">
        <v>27</v>
      </c>
      <c r="J15" s="29" t="str">
        <f>IF('Rekapitulace stavby'!AN11="","",'Rekapitulace stavby'!AN11)</f>
        <v/>
      </c>
      <c r="K15" s="38"/>
    </row>
    <row r="16" spans="1:70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8"/>
    </row>
    <row r="17" spans="2:11" s="1" customFormat="1" ht="14.45" customHeight="1">
      <c r="B17" s="34"/>
      <c r="C17" s="35"/>
      <c r="D17" s="31" t="s">
        <v>28</v>
      </c>
      <c r="E17" s="35"/>
      <c r="F17" s="35"/>
      <c r="G17" s="35"/>
      <c r="H17" s="35"/>
      <c r="I17" s="31" t="s">
        <v>25</v>
      </c>
      <c r="J17" s="29" t="str">
        <f>IF('Rekapitulace stavby'!AN13="Vyplň údaj","",IF('Rekapitulace stavby'!AN13="","",'Rekapitulace stavby'!AN13))</f>
        <v/>
      </c>
      <c r="K17" s="38"/>
    </row>
    <row r="18" spans="2:11" s="1" customFormat="1" ht="18" customHeight="1">
      <c r="B18" s="34"/>
      <c r="C18" s="35"/>
      <c r="D18" s="35"/>
      <c r="E18" s="29" t="str">
        <f>IF('Rekapitulace stavby'!E14="Vyplň údaj","",IF('Rekapitulace stavby'!E14="","",'Rekapitulace stavby'!E14))</f>
        <v xml:space="preserve"> </v>
      </c>
      <c r="F18" s="35"/>
      <c r="G18" s="35"/>
      <c r="H18" s="35"/>
      <c r="I18" s="31" t="s">
        <v>27</v>
      </c>
      <c r="J18" s="29" t="str">
        <f>IF('Rekapitulace stavby'!AN14="Vyplň údaj","",IF('Rekapitulace stavby'!AN14="","",'Rekapitulace stavby'!AN14))</f>
        <v/>
      </c>
      <c r="K18" s="38"/>
    </row>
    <row r="19" spans="2:11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8"/>
    </row>
    <row r="20" spans="2:11" s="1" customFormat="1" ht="14.45" customHeight="1">
      <c r="B20" s="34"/>
      <c r="C20" s="35"/>
      <c r="D20" s="31" t="s">
        <v>29</v>
      </c>
      <c r="E20" s="35"/>
      <c r="F20" s="35"/>
      <c r="G20" s="35"/>
      <c r="H20" s="35"/>
      <c r="I20" s="31" t="s">
        <v>25</v>
      </c>
      <c r="J20" s="29" t="str">
        <f>IF('Rekapitulace stavby'!AN16="","",'Rekapitulace stavby'!AN16)</f>
        <v/>
      </c>
      <c r="K20" s="38"/>
    </row>
    <row r="21" spans="2:11" s="1" customFormat="1" ht="18" customHeight="1">
      <c r="B21" s="34"/>
      <c r="C21" s="35"/>
      <c r="D21" s="35"/>
      <c r="E21" s="29" t="str">
        <f>IF('Rekapitulace stavby'!E17="","",'Rekapitulace stavby'!E17)</f>
        <v xml:space="preserve"> </v>
      </c>
      <c r="F21" s="35"/>
      <c r="G21" s="35"/>
      <c r="H21" s="35"/>
      <c r="I21" s="31" t="s">
        <v>27</v>
      </c>
      <c r="J21" s="29" t="str">
        <f>IF('Rekapitulace stavby'!AN17="","",'Rekapitulace stavby'!AN17)</f>
        <v/>
      </c>
      <c r="K21" s="38"/>
    </row>
    <row r="22" spans="2:11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8"/>
    </row>
    <row r="23" spans="2:11" s="1" customFormat="1" ht="14.45" customHeight="1">
      <c r="B23" s="34"/>
      <c r="C23" s="35"/>
      <c r="D23" s="31" t="s">
        <v>31</v>
      </c>
      <c r="E23" s="35"/>
      <c r="F23" s="35"/>
      <c r="G23" s="35"/>
      <c r="H23" s="35"/>
      <c r="I23" s="35"/>
      <c r="J23" s="35"/>
      <c r="K23" s="38"/>
    </row>
    <row r="24" spans="2:11" s="6" customFormat="1" ht="16.5" customHeight="1">
      <c r="B24" s="96"/>
      <c r="C24" s="97"/>
      <c r="D24" s="97"/>
      <c r="E24" s="222" t="s">
        <v>5</v>
      </c>
      <c r="F24" s="222"/>
      <c r="G24" s="222"/>
      <c r="H24" s="222"/>
      <c r="I24" s="97"/>
      <c r="J24" s="97"/>
      <c r="K24" s="98"/>
    </row>
    <row r="25" spans="2:11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8"/>
    </row>
    <row r="26" spans="2:11" s="1" customFormat="1" ht="6.95" customHeight="1">
      <c r="B26" s="34"/>
      <c r="C26" s="35"/>
      <c r="D26" s="61"/>
      <c r="E26" s="61"/>
      <c r="F26" s="61"/>
      <c r="G26" s="61"/>
      <c r="H26" s="61"/>
      <c r="I26" s="61"/>
      <c r="J26" s="61"/>
      <c r="K26" s="99"/>
    </row>
    <row r="27" spans="2:11" s="1" customFormat="1" ht="25.35" customHeight="1">
      <c r="B27" s="34"/>
      <c r="C27" s="35"/>
      <c r="D27" s="100" t="s">
        <v>32</v>
      </c>
      <c r="E27" s="35"/>
      <c r="F27" s="35"/>
      <c r="G27" s="35"/>
      <c r="H27" s="35"/>
      <c r="I27" s="35"/>
      <c r="J27" s="101">
        <f>ROUND(J78,2)</f>
        <v>0</v>
      </c>
      <c r="K27" s="38"/>
    </row>
    <row r="28" spans="2:11" s="1" customFormat="1" ht="6.95" customHeight="1">
      <c r="B28" s="34"/>
      <c r="C28" s="35"/>
      <c r="D28" s="61"/>
      <c r="E28" s="61"/>
      <c r="F28" s="61"/>
      <c r="G28" s="61"/>
      <c r="H28" s="61"/>
      <c r="I28" s="61"/>
      <c r="J28" s="61"/>
      <c r="K28" s="99"/>
    </row>
    <row r="29" spans="2:11" s="1" customFormat="1" ht="14.45" customHeight="1">
      <c r="B29" s="34"/>
      <c r="C29" s="35"/>
      <c r="D29" s="35"/>
      <c r="E29" s="35"/>
      <c r="F29" s="39" t="s">
        <v>34</v>
      </c>
      <c r="G29" s="35"/>
      <c r="H29" s="35"/>
      <c r="I29" s="39" t="s">
        <v>33</v>
      </c>
      <c r="J29" s="39" t="s">
        <v>35</v>
      </c>
      <c r="K29" s="38"/>
    </row>
    <row r="30" spans="2:11" s="1" customFormat="1" ht="14.45" customHeight="1">
      <c r="B30" s="34"/>
      <c r="C30" s="35"/>
      <c r="D30" s="42" t="s">
        <v>36</v>
      </c>
      <c r="E30" s="42" t="s">
        <v>37</v>
      </c>
      <c r="F30" s="102">
        <f>ROUND(SUM(BE78:BE84), 2)</f>
        <v>0</v>
      </c>
      <c r="G30" s="35"/>
      <c r="H30" s="35"/>
      <c r="I30" s="103">
        <v>0.21</v>
      </c>
      <c r="J30" s="102">
        <f>ROUND(ROUND((SUM(BE78:BE84)), 2)*I30, 2)</f>
        <v>0</v>
      </c>
      <c r="K30" s="38"/>
    </row>
    <row r="31" spans="2:11" s="1" customFormat="1" ht="14.45" customHeight="1">
      <c r="B31" s="34"/>
      <c r="C31" s="35"/>
      <c r="D31" s="35"/>
      <c r="E31" s="42" t="s">
        <v>38</v>
      </c>
      <c r="F31" s="102">
        <f>ROUND(SUM(BF78:BF84), 2)</f>
        <v>0</v>
      </c>
      <c r="G31" s="35"/>
      <c r="H31" s="35"/>
      <c r="I31" s="103">
        <v>0.15</v>
      </c>
      <c r="J31" s="102">
        <f>ROUND(ROUND((SUM(BF78:BF84)), 2)*I31, 2)</f>
        <v>0</v>
      </c>
      <c r="K31" s="38"/>
    </row>
    <row r="32" spans="2:11" s="1" customFormat="1" ht="14.45" hidden="1" customHeight="1">
      <c r="B32" s="34"/>
      <c r="C32" s="35"/>
      <c r="D32" s="35"/>
      <c r="E32" s="42" t="s">
        <v>39</v>
      </c>
      <c r="F32" s="102">
        <f>ROUND(SUM(BG78:BG84), 2)</f>
        <v>0</v>
      </c>
      <c r="G32" s="35"/>
      <c r="H32" s="35"/>
      <c r="I32" s="103">
        <v>0.21</v>
      </c>
      <c r="J32" s="102">
        <v>0</v>
      </c>
      <c r="K32" s="38"/>
    </row>
    <row r="33" spans="2:11" s="1" customFormat="1" ht="14.45" hidden="1" customHeight="1">
      <c r="B33" s="34"/>
      <c r="C33" s="35"/>
      <c r="D33" s="35"/>
      <c r="E33" s="42" t="s">
        <v>40</v>
      </c>
      <c r="F33" s="102">
        <f>ROUND(SUM(BH78:BH84), 2)</f>
        <v>0</v>
      </c>
      <c r="G33" s="35"/>
      <c r="H33" s="35"/>
      <c r="I33" s="103">
        <v>0.15</v>
      </c>
      <c r="J33" s="102">
        <v>0</v>
      </c>
      <c r="K33" s="38"/>
    </row>
    <row r="34" spans="2:11" s="1" customFormat="1" ht="14.45" hidden="1" customHeight="1">
      <c r="B34" s="34"/>
      <c r="C34" s="35"/>
      <c r="D34" s="35"/>
      <c r="E34" s="42" t="s">
        <v>41</v>
      </c>
      <c r="F34" s="102">
        <f>ROUND(SUM(BI78:BI84), 2)</f>
        <v>0</v>
      </c>
      <c r="G34" s="35"/>
      <c r="H34" s="35"/>
      <c r="I34" s="103">
        <v>0</v>
      </c>
      <c r="J34" s="102">
        <v>0</v>
      </c>
      <c r="K34" s="38"/>
    </row>
    <row r="35" spans="2:11" s="1" customFormat="1" ht="6.95" customHeight="1">
      <c r="B35" s="34"/>
      <c r="C35" s="35"/>
      <c r="D35" s="35"/>
      <c r="E35" s="35"/>
      <c r="F35" s="35"/>
      <c r="G35" s="35"/>
      <c r="H35" s="35"/>
      <c r="I35" s="35"/>
      <c r="J35" s="35"/>
      <c r="K35" s="38"/>
    </row>
    <row r="36" spans="2:11" s="1" customFormat="1" ht="25.35" customHeight="1">
      <c r="B36" s="34"/>
      <c r="C36" s="104"/>
      <c r="D36" s="105" t="s">
        <v>42</v>
      </c>
      <c r="E36" s="64"/>
      <c r="F36" s="64"/>
      <c r="G36" s="106" t="s">
        <v>43</v>
      </c>
      <c r="H36" s="107" t="s">
        <v>44</v>
      </c>
      <c r="I36" s="64"/>
      <c r="J36" s="108">
        <f>SUM(J27:J34)</f>
        <v>0</v>
      </c>
      <c r="K36" s="109"/>
    </row>
    <row r="37" spans="2:11" s="1" customFormat="1" ht="14.45" customHeight="1">
      <c r="B37" s="49"/>
      <c r="C37" s="50"/>
      <c r="D37" s="50"/>
      <c r="E37" s="50"/>
      <c r="F37" s="50"/>
      <c r="G37" s="50"/>
      <c r="H37" s="50"/>
      <c r="I37" s="50"/>
      <c r="J37" s="50"/>
      <c r="K37" s="51"/>
    </row>
    <row r="41" spans="2:11" s="1" customFormat="1" ht="6.95" customHeight="1">
      <c r="B41" s="52"/>
      <c r="C41" s="53"/>
      <c r="D41" s="53"/>
      <c r="E41" s="53"/>
      <c r="F41" s="53"/>
      <c r="G41" s="53"/>
      <c r="H41" s="53"/>
      <c r="I41" s="53"/>
      <c r="J41" s="53"/>
      <c r="K41" s="110"/>
    </row>
    <row r="42" spans="2:11" s="1" customFormat="1" ht="36.950000000000003" customHeight="1">
      <c r="B42" s="34"/>
      <c r="C42" s="25" t="s">
        <v>83</v>
      </c>
      <c r="D42" s="35"/>
      <c r="E42" s="35"/>
      <c r="F42" s="35"/>
      <c r="G42" s="35"/>
      <c r="H42" s="35"/>
      <c r="I42" s="35"/>
      <c r="J42" s="35"/>
      <c r="K42" s="38"/>
    </row>
    <row r="43" spans="2:11" s="1" customFormat="1" ht="6.95" customHeight="1">
      <c r="B43" s="34"/>
      <c r="C43" s="35"/>
      <c r="D43" s="35"/>
      <c r="E43" s="35"/>
      <c r="F43" s="35"/>
      <c r="G43" s="35"/>
      <c r="H43" s="35"/>
      <c r="I43" s="35"/>
      <c r="J43" s="35"/>
      <c r="K43" s="38"/>
    </row>
    <row r="44" spans="2:11" s="1" customFormat="1" ht="14.45" customHeight="1">
      <c r="B44" s="34"/>
      <c r="C44" s="31" t="s">
        <v>16</v>
      </c>
      <c r="D44" s="35"/>
      <c r="E44" s="35"/>
      <c r="F44" s="35"/>
      <c r="G44" s="35"/>
      <c r="H44" s="35"/>
      <c r="I44" s="35"/>
      <c r="J44" s="35"/>
      <c r="K44" s="38"/>
    </row>
    <row r="45" spans="2:11" s="1" customFormat="1" ht="16.5" customHeight="1">
      <c r="B45" s="34"/>
      <c r="C45" s="35"/>
      <c r="D45" s="35"/>
      <c r="E45" s="257" t="str">
        <f>E7</f>
        <v>MUR Střáž nad Ohří</v>
      </c>
      <c r="F45" s="258"/>
      <c r="G45" s="258"/>
      <c r="H45" s="258"/>
      <c r="I45" s="35"/>
      <c r="J45" s="35"/>
      <c r="K45" s="38"/>
    </row>
    <row r="46" spans="2:11" s="1" customFormat="1" ht="14.45" customHeight="1">
      <c r="B46" s="34"/>
      <c r="C46" s="31" t="s">
        <v>82</v>
      </c>
      <c r="D46" s="35"/>
      <c r="E46" s="35"/>
      <c r="F46" s="35"/>
      <c r="G46" s="35"/>
      <c r="H46" s="35"/>
      <c r="I46" s="35"/>
      <c r="J46" s="35"/>
      <c r="K46" s="38"/>
    </row>
    <row r="47" spans="2:11" s="1" customFormat="1" ht="17.25" customHeight="1">
      <c r="B47" s="34"/>
      <c r="C47" s="35"/>
      <c r="D47" s="35"/>
      <c r="E47" s="260" t="str">
        <f>E9</f>
        <v>Vedlejší rozpočtové náklady</v>
      </c>
      <c r="F47" s="261"/>
      <c r="G47" s="261"/>
      <c r="H47" s="261"/>
      <c r="I47" s="35"/>
      <c r="J47" s="35"/>
      <c r="K47" s="38"/>
    </row>
    <row r="48" spans="2:11" s="1" customFormat="1" ht="6.95" customHeight="1">
      <c r="B48" s="34"/>
      <c r="C48" s="35"/>
      <c r="D48" s="35"/>
      <c r="E48" s="35"/>
      <c r="F48" s="35"/>
      <c r="G48" s="35"/>
      <c r="H48" s="35"/>
      <c r="I48" s="35"/>
      <c r="J48" s="35"/>
      <c r="K48" s="38"/>
    </row>
    <row r="49" spans="2:47" s="1" customFormat="1" ht="18" customHeight="1">
      <c r="B49" s="34"/>
      <c r="C49" s="31" t="s">
        <v>20</v>
      </c>
      <c r="D49" s="35"/>
      <c r="E49" s="35"/>
      <c r="F49" s="29" t="str">
        <f>F12</f>
        <v>Stráž nad Ohří</v>
      </c>
      <c r="G49" s="35"/>
      <c r="H49" s="35"/>
      <c r="I49" s="31" t="s">
        <v>21</v>
      </c>
      <c r="J49" s="95">
        <f>IF(J12="","",J12)</f>
        <v>43775</v>
      </c>
      <c r="K49" s="38"/>
    </row>
    <row r="50" spans="2:47" s="1" customFormat="1" ht="6.95" customHeight="1">
      <c r="B50" s="34"/>
      <c r="C50" s="35"/>
      <c r="D50" s="35"/>
      <c r="E50" s="35"/>
      <c r="F50" s="35"/>
      <c r="G50" s="35"/>
      <c r="H50" s="35"/>
      <c r="I50" s="35"/>
      <c r="J50" s="35"/>
      <c r="K50" s="38"/>
    </row>
    <row r="51" spans="2:47" s="1" customFormat="1" ht="15">
      <c r="B51" s="34"/>
      <c r="C51" s="31" t="s">
        <v>24</v>
      </c>
      <c r="D51" s="35"/>
      <c r="E51" s="35"/>
      <c r="F51" s="29" t="str">
        <f>E15</f>
        <v xml:space="preserve"> </v>
      </c>
      <c r="G51" s="35"/>
      <c r="H51" s="35"/>
      <c r="I51" s="31" t="s">
        <v>29</v>
      </c>
      <c r="J51" s="222" t="str">
        <f>E21</f>
        <v xml:space="preserve"> </v>
      </c>
      <c r="K51" s="38"/>
    </row>
    <row r="52" spans="2:47" s="1" customFormat="1" ht="14.45" customHeight="1">
      <c r="B52" s="34"/>
      <c r="C52" s="31" t="s">
        <v>28</v>
      </c>
      <c r="D52" s="35"/>
      <c r="E52" s="35"/>
      <c r="F52" s="29" t="str">
        <f>IF(E18="","",E18)</f>
        <v xml:space="preserve"> </v>
      </c>
      <c r="G52" s="35"/>
      <c r="H52" s="35"/>
      <c r="I52" s="35"/>
      <c r="J52" s="252"/>
      <c r="K52" s="38"/>
    </row>
    <row r="53" spans="2:47" s="1" customFormat="1" ht="10.35" customHeight="1">
      <c r="B53" s="34"/>
      <c r="C53" s="35"/>
      <c r="D53" s="35"/>
      <c r="E53" s="35"/>
      <c r="F53" s="35"/>
      <c r="G53" s="35"/>
      <c r="H53" s="35"/>
      <c r="I53" s="35"/>
      <c r="J53" s="35"/>
      <c r="K53" s="38"/>
    </row>
    <row r="54" spans="2:47" s="1" customFormat="1" ht="29.25" customHeight="1">
      <c r="B54" s="34"/>
      <c r="C54" s="111" t="s">
        <v>84</v>
      </c>
      <c r="D54" s="104"/>
      <c r="E54" s="104"/>
      <c r="F54" s="104"/>
      <c r="G54" s="104"/>
      <c r="H54" s="104"/>
      <c r="I54" s="104"/>
      <c r="J54" s="112" t="s">
        <v>85</v>
      </c>
      <c r="K54" s="113"/>
    </row>
    <row r="55" spans="2:47" s="1" customFormat="1" ht="10.35" customHeight="1">
      <c r="B55" s="34"/>
      <c r="C55" s="35"/>
      <c r="D55" s="35"/>
      <c r="E55" s="35"/>
      <c r="F55" s="35"/>
      <c r="G55" s="35"/>
      <c r="H55" s="35"/>
      <c r="I55" s="35"/>
      <c r="J55" s="35"/>
      <c r="K55" s="38"/>
    </row>
    <row r="56" spans="2:47" s="1" customFormat="1" ht="29.25" customHeight="1">
      <c r="B56" s="34"/>
      <c r="C56" s="114" t="s">
        <v>86</v>
      </c>
      <c r="D56" s="35"/>
      <c r="E56" s="35"/>
      <c r="F56" s="35"/>
      <c r="G56" s="35"/>
      <c r="H56" s="35"/>
      <c r="I56" s="35"/>
      <c r="J56" s="101">
        <f>J78</f>
        <v>0</v>
      </c>
      <c r="K56" s="38"/>
      <c r="AU56" s="19" t="s">
        <v>87</v>
      </c>
    </row>
    <row r="57" spans="2:47" s="7" customFormat="1" ht="24.95" customHeight="1">
      <c r="B57" s="115"/>
      <c r="C57" s="116"/>
      <c r="D57" s="117" t="s">
        <v>215</v>
      </c>
      <c r="E57" s="118"/>
      <c r="F57" s="118"/>
      <c r="G57" s="118"/>
      <c r="H57" s="118"/>
      <c r="I57" s="118"/>
      <c r="J57" s="119">
        <f>J79</f>
        <v>0</v>
      </c>
      <c r="K57" s="120"/>
    </row>
    <row r="58" spans="2:47" s="7" customFormat="1" ht="24.95" customHeight="1">
      <c r="B58" s="115"/>
      <c r="C58" s="116"/>
      <c r="D58" s="117" t="s">
        <v>217</v>
      </c>
      <c r="E58" s="118"/>
      <c r="F58" s="118"/>
      <c r="G58" s="118"/>
      <c r="H58" s="118"/>
      <c r="I58" s="118"/>
      <c r="J58" s="119">
        <f>J81</f>
        <v>0</v>
      </c>
      <c r="K58" s="120"/>
    </row>
    <row r="59" spans="2:47" s="1" customFormat="1" ht="21.75" customHeight="1">
      <c r="B59" s="34"/>
      <c r="C59" s="35"/>
      <c r="D59" s="35"/>
      <c r="E59" s="35"/>
      <c r="F59" s="35"/>
      <c r="G59" s="35"/>
      <c r="H59" s="35"/>
      <c r="I59" s="35"/>
      <c r="J59" s="35"/>
      <c r="K59" s="38"/>
    </row>
    <row r="60" spans="2:47" s="1" customFormat="1" ht="6.95" customHeight="1">
      <c r="B60" s="49"/>
      <c r="C60" s="50"/>
      <c r="D60" s="50"/>
      <c r="E60" s="50"/>
      <c r="F60" s="50"/>
      <c r="G60" s="50"/>
      <c r="H60" s="50"/>
      <c r="I60" s="50"/>
      <c r="J60" s="50"/>
      <c r="K60" s="51"/>
    </row>
    <row r="64" spans="2:47" s="1" customFormat="1" ht="6.95" customHeight="1">
      <c r="B64" s="52"/>
      <c r="C64" s="53"/>
      <c r="D64" s="53"/>
      <c r="E64" s="53"/>
      <c r="F64" s="53"/>
      <c r="G64" s="53"/>
      <c r="H64" s="53"/>
      <c r="I64" s="53"/>
      <c r="J64" s="53"/>
      <c r="K64" s="53"/>
      <c r="L64" s="34"/>
    </row>
    <row r="65" spans="2:65" s="1" customFormat="1" ht="36.950000000000003" customHeight="1">
      <c r="B65" s="34"/>
      <c r="C65" s="54" t="s">
        <v>89</v>
      </c>
      <c r="L65" s="34"/>
    </row>
    <row r="66" spans="2:65" s="1" customFormat="1" ht="6.95" customHeight="1">
      <c r="B66" s="34"/>
      <c r="L66" s="34"/>
    </row>
    <row r="67" spans="2:65" s="1" customFormat="1" ht="14.45" customHeight="1">
      <c r="B67" s="34"/>
      <c r="C67" s="56" t="s">
        <v>16</v>
      </c>
      <c r="L67" s="34"/>
    </row>
    <row r="68" spans="2:65" s="1" customFormat="1" ht="16.5" customHeight="1">
      <c r="B68" s="34"/>
      <c r="E68" s="253" t="str">
        <f>E7</f>
        <v>MUR Střáž nad Ohří</v>
      </c>
      <c r="F68" s="254"/>
      <c r="G68" s="254"/>
      <c r="H68" s="254"/>
      <c r="L68" s="34"/>
    </row>
    <row r="69" spans="2:65" s="1" customFormat="1" ht="14.45" customHeight="1">
      <c r="B69" s="34"/>
      <c r="C69" s="56" t="s">
        <v>82</v>
      </c>
      <c r="L69" s="34"/>
    </row>
    <row r="70" spans="2:65" s="1" customFormat="1" ht="17.25" customHeight="1">
      <c r="B70" s="34"/>
      <c r="E70" s="243" t="str">
        <f>E9</f>
        <v>Vedlejší rozpočtové náklady</v>
      </c>
      <c r="F70" s="255"/>
      <c r="G70" s="255"/>
      <c r="H70" s="255"/>
      <c r="L70" s="34"/>
    </row>
    <row r="71" spans="2:65" s="1" customFormat="1" ht="6.95" customHeight="1">
      <c r="B71" s="34"/>
      <c r="L71" s="34"/>
    </row>
    <row r="72" spans="2:65" s="1" customFormat="1" ht="18" customHeight="1">
      <c r="B72" s="34"/>
      <c r="C72" s="56" t="s">
        <v>20</v>
      </c>
      <c r="F72" s="127" t="str">
        <f>F12</f>
        <v>Stráž nad Ohří</v>
      </c>
      <c r="I72" s="56" t="s">
        <v>21</v>
      </c>
      <c r="J72" s="60">
        <f>IF(J12="","",J12)</f>
        <v>43775</v>
      </c>
      <c r="L72" s="34"/>
    </row>
    <row r="73" spans="2:65" s="1" customFormat="1" ht="6.95" customHeight="1">
      <c r="B73" s="34"/>
      <c r="L73" s="34"/>
    </row>
    <row r="74" spans="2:65" s="1" customFormat="1" ht="15">
      <c r="B74" s="34"/>
      <c r="C74" s="56" t="s">
        <v>24</v>
      </c>
      <c r="F74" s="127" t="str">
        <f>E15</f>
        <v xml:space="preserve"> </v>
      </c>
      <c r="I74" s="56" t="s">
        <v>29</v>
      </c>
      <c r="J74" s="127" t="str">
        <f>E21</f>
        <v xml:space="preserve"> </v>
      </c>
      <c r="L74" s="34"/>
    </row>
    <row r="75" spans="2:65" s="1" customFormat="1" ht="14.45" customHeight="1">
      <c r="B75" s="34"/>
      <c r="C75" s="56" t="s">
        <v>28</v>
      </c>
      <c r="F75" s="127" t="str">
        <f>IF(E18="","",E18)</f>
        <v xml:space="preserve"> </v>
      </c>
      <c r="L75" s="34"/>
    </row>
    <row r="76" spans="2:65" s="1" customFormat="1" ht="10.35" customHeight="1">
      <c r="B76" s="34"/>
      <c r="L76" s="34"/>
    </row>
    <row r="77" spans="2:65" s="9" customFormat="1" ht="29.25" customHeight="1">
      <c r="B77" s="128"/>
      <c r="C77" s="129" t="s">
        <v>90</v>
      </c>
      <c r="D77" s="130" t="s">
        <v>51</v>
      </c>
      <c r="E77" s="130" t="s">
        <v>47</v>
      </c>
      <c r="F77" s="130" t="s">
        <v>91</v>
      </c>
      <c r="G77" s="130" t="s">
        <v>92</v>
      </c>
      <c r="H77" s="130" t="s">
        <v>93</v>
      </c>
      <c r="I77" s="130" t="s">
        <v>94</v>
      </c>
      <c r="J77" s="130" t="s">
        <v>85</v>
      </c>
      <c r="K77" s="131" t="s">
        <v>95</v>
      </c>
      <c r="L77" s="128"/>
      <c r="M77" s="66" t="s">
        <v>96</v>
      </c>
      <c r="N77" s="67" t="s">
        <v>36</v>
      </c>
      <c r="O77" s="67" t="s">
        <v>97</v>
      </c>
      <c r="P77" s="67" t="s">
        <v>98</v>
      </c>
      <c r="Q77" s="67" t="s">
        <v>99</v>
      </c>
      <c r="R77" s="67" t="s">
        <v>100</v>
      </c>
      <c r="S77" s="67" t="s">
        <v>101</v>
      </c>
      <c r="T77" s="68" t="s">
        <v>102</v>
      </c>
    </row>
    <row r="78" spans="2:65" s="1" customFormat="1" ht="29.25" customHeight="1">
      <c r="B78" s="34"/>
      <c r="C78" s="70" t="s">
        <v>86</v>
      </c>
      <c r="J78" s="132">
        <f>SUM(J79,J81)</f>
        <v>0</v>
      </c>
      <c r="L78" s="34"/>
      <c r="M78" s="69"/>
      <c r="N78" s="61"/>
      <c r="O78" s="61"/>
      <c r="P78" s="133" t="e">
        <f>P79+P81+#REF!</f>
        <v>#REF!</v>
      </c>
      <c r="Q78" s="61"/>
      <c r="R78" s="133" t="e">
        <f>R79+R81+#REF!</f>
        <v>#REF!</v>
      </c>
      <c r="S78" s="61"/>
      <c r="T78" s="134" t="e">
        <f>T79+T81+#REF!</f>
        <v>#REF!</v>
      </c>
      <c r="AT78" s="19" t="s">
        <v>65</v>
      </c>
      <c r="AU78" s="19" t="s">
        <v>87</v>
      </c>
      <c r="BK78" s="135" t="e">
        <f>BK79+BK81+#REF!</f>
        <v>#REF!</v>
      </c>
    </row>
    <row r="79" spans="2:65" s="10" customFormat="1" ht="37.35" customHeight="1">
      <c r="B79" s="136"/>
      <c r="D79" s="137" t="s">
        <v>65</v>
      </c>
      <c r="E79" s="138" t="s">
        <v>229</v>
      </c>
      <c r="F79" s="218" t="s">
        <v>215</v>
      </c>
      <c r="J79" s="139">
        <f>BK79</f>
        <v>0</v>
      </c>
      <c r="L79" s="136"/>
      <c r="M79" s="140"/>
      <c r="N79" s="141"/>
      <c r="O79" s="141"/>
      <c r="P79" s="142">
        <f>P80</f>
        <v>0</v>
      </c>
      <c r="Q79" s="141"/>
      <c r="R79" s="142">
        <f>R80</f>
        <v>0</v>
      </c>
      <c r="S79" s="141"/>
      <c r="T79" s="143">
        <f>T80</f>
        <v>0</v>
      </c>
      <c r="AR79" s="137" t="s">
        <v>72</v>
      </c>
      <c r="AT79" s="144" t="s">
        <v>65</v>
      </c>
      <c r="AU79" s="144" t="s">
        <v>66</v>
      </c>
      <c r="AY79" s="137" t="s">
        <v>105</v>
      </c>
      <c r="BK79" s="145">
        <f>BK80</f>
        <v>0</v>
      </c>
    </row>
    <row r="80" spans="2:65" s="1" customFormat="1" ht="35.25" customHeight="1">
      <c r="B80" s="148"/>
      <c r="C80" s="149" t="s">
        <v>72</v>
      </c>
      <c r="D80" s="185" t="s">
        <v>107</v>
      </c>
      <c r="E80" s="180" t="s">
        <v>212</v>
      </c>
      <c r="F80" s="181" t="s">
        <v>213</v>
      </c>
      <c r="G80" s="182" t="s">
        <v>214</v>
      </c>
      <c r="H80" s="183">
        <v>25</v>
      </c>
      <c r="I80" s="186">
        <v>0</v>
      </c>
      <c r="J80" s="154">
        <f>ROUND(I80*H80,2)</f>
        <v>0</v>
      </c>
      <c r="K80" s="151" t="s">
        <v>5</v>
      </c>
      <c r="L80" s="34"/>
      <c r="M80" s="155" t="s">
        <v>5</v>
      </c>
      <c r="N80" s="156" t="s">
        <v>37</v>
      </c>
      <c r="O80" s="157">
        <v>0</v>
      </c>
      <c r="P80" s="157">
        <f>O80*H80</f>
        <v>0</v>
      </c>
      <c r="Q80" s="157">
        <v>0</v>
      </c>
      <c r="R80" s="157">
        <f>Q80*H80</f>
        <v>0</v>
      </c>
      <c r="S80" s="157">
        <v>0</v>
      </c>
      <c r="T80" s="158">
        <f>S80*H80</f>
        <v>0</v>
      </c>
      <c r="AR80" s="19" t="s">
        <v>137</v>
      </c>
      <c r="AT80" s="19" t="s">
        <v>107</v>
      </c>
      <c r="AU80" s="19" t="s">
        <v>72</v>
      </c>
      <c r="AY80" s="19" t="s">
        <v>105</v>
      </c>
      <c r="BE80" s="159">
        <f>IF(N80="základní",J80,0)</f>
        <v>0</v>
      </c>
      <c r="BF80" s="159">
        <f>IF(N80="snížená",J80,0)</f>
        <v>0</v>
      </c>
      <c r="BG80" s="159">
        <f>IF(N80="zákl. přenesená",J80,0)</f>
        <v>0</v>
      </c>
      <c r="BH80" s="159">
        <f>IF(N80="sníž. přenesená",J80,0)</f>
        <v>0</v>
      </c>
      <c r="BI80" s="159">
        <f>IF(N80="nulová",J80,0)</f>
        <v>0</v>
      </c>
      <c r="BJ80" s="19" t="s">
        <v>72</v>
      </c>
      <c r="BK80" s="159">
        <f>ROUND(I80*H80,2)</f>
        <v>0</v>
      </c>
      <c r="BL80" s="19" t="s">
        <v>137</v>
      </c>
      <c r="BM80" s="19" t="s">
        <v>138</v>
      </c>
    </row>
    <row r="81" spans="2:65" s="10" customFormat="1" ht="37.35" customHeight="1">
      <c r="B81" s="136"/>
      <c r="D81" s="137" t="s">
        <v>65</v>
      </c>
      <c r="E81" s="184" t="s">
        <v>216</v>
      </c>
      <c r="F81" s="184" t="s">
        <v>217</v>
      </c>
      <c r="J81" s="139">
        <f>SUM(J82:J84)</f>
        <v>0</v>
      </c>
      <c r="L81" s="136"/>
      <c r="M81" s="140"/>
      <c r="N81" s="141"/>
      <c r="O81" s="141"/>
      <c r="P81" s="142">
        <f>SUM(P82:P84)</f>
        <v>0</v>
      </c>
      <c r="Q81" s="141"/>
      <c r="R81" s="142">
        <f>SUM(R82:R84)</f>
        <v>0</v>
      </c>
      <c r="S81" s="141"/>
      <c r="T81" s="143">
        <f>SUM(T82:T84)</f>
        <v>0</v>
      </c>
      <c r="AR81" s="137" t="s">
        <v>72</v>
      </c>
      <c r="AT81" s="144" t="s">
        <v>65</v>
      </c>
      <c r="AU81" s="144" t="s">
        <v>66</v>
      </c>
      <c r="AY81" s="137" t="s">
        <v>105</v>
      </c>
      <c r="BK81" s="145">
        <f>SUM(BK82:BK84)</f>
        <v>0</v>
      </c>
    </row>
    <row r="82" spans="2:65" s="1" customFormat="1" ht="16.5" customHeight="1">
      <c r="B82" s="148"/>
      <c r="C82" s="185">
        <v>2</v>
      </c>
      <c r="D82" s="185" t="s">
        <v>107</v>
      </c>
      <c r="E82" s="180" t="s">
        <v>218</v>
      </c>
      <c r="F82" s="181" t="s">
        <v>219</v>
      </c>
      <c r="G82" s="182" t="s">
        <v>114</v>
      </c>
      <c r="H82" s="183">
        <v>1</v>
      </c>
      <c r="I82" s="186">
        <v>0</v>
      </c>
      <c r="J82" s="154">
        <f>ROUND(I82*H82,2)</f>
        <v>0</v>
      </c>
      <c r="K82" s="151" t="s">
        <v>5</v>
      </c>
      <c r="L82" s="34"/>
      <c r="M82" s="155" t="s">
        <v>5</v>
      </c>
      <c r="N82" s="156" t="s">
        <v>37</v>
      </c>
      <c r="O82" s="157">
        <v>0</v>
      </c>
      <c r="P82" s="157">
        <f>O82*H82</f>
        <v>0</v>
      </c>
      <c r="Q82" s="157">
        <v>0</v>
      </c>
      <c r="R82" s="157">
        <f>Q82*H82</f>
        <v>0</v>
      </c>
      <c r="S82" s="157">
        <v>0</v>
      </c>
      <c r="T82" s="158">
        <f>S82*H82</f>
        <v>0</v>
      </c>
      <c r="AR82" s="19" t="s">
        <v>137</v>
      </c>
      <c r="AT82" s="19" t="s">
        <v>107</v>
      </c>
      <c r="AU82" s="19" t="s">
        <v>72</v>
      </c>
      <c r="AY82" s="19" t="s">
        <v>105</v>
      </c>
      <c r="BE82" s="159">
        <f>IF(N82="základní",J82,0)</f>
        <v>0</v>
      </c>
      <c r="BF82" s="159">
        <f>IF(N82="snížená",J82,0)</f>
        <v>0</v>
      </c>
      <c r="BG82" s="159">
        <f>IF(N82="zákl. přenesená",J82,0)</f>
        <v>0</v>
      </c>
      <c r="BH82" s="159">
        <f>IF(N82="sníž. přenesená",J82,0)</f>
        <v>0</v>
      </c>
      <c r="BI82" s="159">
        <f>IF(N82="nulová",J82,0)</f>
        <v>0</v>
      </c>
      <c r="BJ82" s="19" t="s">
        <v>72</v>
      </c>
      <c r="BK82" s="159">
        <f>ROUND(I82*H82,2)</f>
        <v>0</v>
      </c>
      <c r="BL82" s="19" t="s">
        <v>137</v>
      </c>
      <c r="BM82" s="19" t="s">
        <v>139</v>
      </c>
    </row>
    <row r="83" spans="2:65" s="179" customFormat="1" ht="16.5" customHeight="1">
      <c r="B83" s="148"/>
      <c r="C83" s="185">
        <v>3</v>
      </c>
      <c r="D83" s="185" t="s">
        <v>107</v>
      </c>
      <c r="E83" s="180" t="s">
        <v>220</v>
      </c>
      <c r="F83" s="181" t="s">
        <v>221</v>
      </c>
      <c r="G83" s="182" t="s">
        <v>114</v>
      </c>
      <c r="H83" s="183">
        <v>1</v>
      </c>
      <c r="I83" s="186">
        <v>0</v>
      </c>
      <c r="J83" s="154">
        <f>ROUND(I83*H83,2)</f>
        <v>0</v>
      </c>
      <c r="K83" s="151"/>
      <c r="L83" s="34"/>
      <c r="M83" s="155"/>
      <c r="N83" s="156"/>
      <c r="O83" s="157"/>
      <c r="P83" s="157"/>
      <c r="Q83" s="157"/>
      <c r="R83" s="157"/>
      <c r="S83" s="157"/>
      <c r="T83" s="158"/>
      <c r="AR83" s="19"/>
      <c r="AT83" s="19"/>
      <c r="AU83" s="19"/>
      <c r="AY83" s="19"/>
      <c r="BE83" s="159"/>
      <c r="BF83" s="159"/>
      <c r="BG83" s="159"/>
      <c r="BH83" s="159"/>
      <c r="BI83" s="159"/>
      <c r="BJ83" s="19"/>
      <c r="BK83" s="159"/>
      <c r="BL83" s="19"/>
      <c r="BM83" s="19"/>
    </row>
    <row r="84" spans="2:65" s="1" customFormat="1" ht="16.5" customHeight="1">
      <c r="B84" s="148"/>
      <c r="C84" s="185">
        <v>4</v>
      </c>
      <c r="D84" s="185" t="s">
        <v>107</v>
      </c>
      <c r="E84" s="180" t="s">
        <v>222</v>
      </c>
      <c r="F84" s="181" t="s">
        <v>140</v>
      </c>
      <c r="G84" s="182" t="s">
        <v>114</v>
      </c>
      <c r="H84" s="183">
        <v>1</v>
      </c>
      <c r="I84" s="186">
        <v>0</v>
      </c>
      <c r="J84" s="154">
        <f>ROUND(I84*H84,2)</f>
        <v>0</v>
      </c>
      <c r="K84" s="151" t="s">
        <v>5</v>
      </c>
      <c r="L84" s="34"/>
      <c r="M84" s="155" t="s">
        <v>5</v>
      </c>
      <c r="N84" s="156" t="s">
        <v>37</v>
      </c>
      <c r="O84" s="157">
        <v>0</v>
      </c>
      <c r="P84" s="157">
        <f>O84*H84</f>
        <v>0</v>
      </c>
      <c r="Q84" s="157">
        <v>0</v>
      </c>
      <c r="R84" s="157">
        <f>Q84*H84</f>
        <v>0</v>
      </c>
      <c r="S84" s="157">
        <v>0</v>
      </c>
      <c r="T84" s="158">
        <f>S84*H84</f>
        <v>0</v>
      </c>
      <c r="AR84" s="19" t="s">
        <v>137</v>
      </c>
      <c r="AT84" s="19" t="s">
        <v>107</v>
      </c>
      <c r="AU84" s="19" t="s">
        <v>72</v>
      </c>
      <c r="AY84" s="19" t="s">
        <v>105</v>
      </c>
      <c r="BE84" s="159">
        <f>IF(N84="základní",J84,0)</f>
        <v>0</v>
      </c>
      <c r="BF84" s="159">
        <f>IF(N84="snížená",J84,0)</f>
        <v>0</v>
      </c>
      <c r="BG84" s="159">
        <f>IF(N84="zákl. přenesená",J84,0)</f>
        <v>0</v>
      </c>
      <c r="BH84" s="159">
        <f>IF(N84="sníž. přenesená",J84,0)</f>
        <v>0</v>
      </c>
      <c r="BI84" s="159">
        <f>IF(N84="nulová",J84,0)</f>
        <v>0</v>
      </c>
      <c r="BJ84" s="19" t="s">
        <v>72</v>
      </c>
      <c r="BK84" s="159">
        <f>ROUND(I84*H84,2)</f>
        <v>0</v>
      </c>
      <c r="BL84" s="19" t="s">
        <v>137</v>
      </c>
      <c r="BM84" s="19" t="s">
        <v>141</v>
      </c>
    </row>
    <row r="85" spans="2:65" s="1" customFormat="1">
      <c r="B85" s="49"/>
      <c r="C85" s="50"/>
      <c r="D85" s="50"/>
      <c r="E85" s="50"/>
      <c r="F85" s="50"/>
      <c r="G85" s="50"/>
      <c r="H85" s="50"/>
      <c r="I85" s="50"/>
      <c r="J85" s="50"/>
      <c r="K85" s="50"/>
      <c r="L85" s="34"/>
    </row>
  </sheetData>
  <autoFilter ref="C77:K84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0009 - MUR Stráž nad Ohří</vt:lpstr>
      <vt:lpstr>VRN - Vedlejší rozpočtové...</vt:lpstr>
      <vt:lpstr>'0009 - MUR Stráž nad Ohří'!Názvy_tisku</vt:lpstr>
      <vt:lpstr>'Rekapitulace stavby'!Názvy_tisku</vt:lpstr>
      <vt:lpstr>'VRN - Vedlejší rozpočtové...'!Názvy_tisku</vt:lpstr>
      <vt:lpstr>'0009 - MUR Stráž nad Ohří'!Oblast_tisku</vt:lpstr>
      <vt:lpstr>'Rekapitulace stavby'!Oblast_tisku</vt:lpstr>
      <vt:lpstr>'VRN - Vedlejší rozpočtové...'!Oblast_tisku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Vlach Martin Ing.</dc:creator>
  <cp:lastModifiedBy>mhrabovsky</cp:lastModifiedBy>
  <cp:lastPrinted>2019-11-06T08:49:37Z</cp:lastPrinted>
  <dcterms:created xsi:type="dcterms:W3CDTF">2017-10-27T14:04:55Z</dcterms:created>
  <dcterms:modified xsi:type="dcterms:W3CDTF">2019-11-07T07:11:18Z</dcterms:modified>
</cp:coreProperties>
</file>